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2165"/>
  </bookViews>
  <sheets>
    <sheet name="nota integrativa" sheetId="1" r:id="rId1"/>
  </sheets>
  <externalReferences>
    <externalReference r:id="rId2"/>
    <externalReference r:id="rId3"/>
    <externalReference r:id="rId4"/>
    <externalReference r:id="rId5"/>
    <externalReference r:id="rId6"/>
  </externalReferences>
  <definedNames>
    <definedName name="\a">#REF!</definedName>
    <definedName name="\c">#REF!</definedName>
    <definedName name="\l">#REF!</definedName>
    <definedName name="\m">#REF!</definedName>
    <definedName name="\n">#REF!</definedName>
    <definedName name="\r">#REF!</definedName>
    <definedName name="\v">#REF!</definedName>
    <definedName name="\X">#REF!</definedName>
    <definedName name="_Key1" hidden="1">#REF!</definedName>
    <definedName name="_Key2" hidden="1">#REF!</definedName>
    <definedName name="_Order1" hidden="1">255</definedName>
    <definedName name="_Order2" hidden="1">0</definedName>
    <definedName name="_Sort" hidden="1">#REF!</definedName>
    <definedName name="aa">#REF!</definedName>
    <definedName name="AREA">#REF!</definedName>
    <definedName name="_xlnm.Print_Area" localSheetId="0">'nota integrativa'!$A$1:$I$361</definedName>
    <definedName name="_xlnm.Print_Area">#REF!</definedName>
    <definedName name="assessori">#REF!</definedName>
    <definedName name="CAPITALE">#REF!</definedName>
    <definedName name="CAPSPESA">#REF!</definedName>
    <definedName name="CIAO">#REF!</definedName>
    <definedName name="er">[1]INV.CON!#REF!</definedName>
    <definedName name="gigi">'[2]DIMOST-RES'!$J$9:$J$15</definedName>
    <definedName name="L">#REF!</definedName>
    <definedName name="N">#REF!</definedName>
    <definedName name="PRINT_AREA_MI">#REF!</definedName>
    <definedName name="Print_Titles_MI">#REF!</definedName>
    <definedName name="q" hidden="1">'[1]UTIL. ONERI'!#REF!</definedName>
    <definedName name="RELBIL118">#REF!</definedName>
    <definedName name="RIPTOTSPE">[3]RIPSPESA!$A$5:$CT$35</definedName>
    <definedName name="_xlnm.Print_Titles">#REF!</definedName>
    <definedName name="UTILONERI" hidden="1">'[4]UTIL. ONERI'!#REF!</definedName>
    <definedName name="VIGILANZ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21" i="1" l="1"/>
  <c r="H321" i="1"/>
  <c r="G321" i="1"/>
  <c r="B321" i="1"/>
  <c r="I320" i="1"/>
  <c r="H320" i="1"/>
  <c r="G320" i="1"/>
  <c r="B320" i="1"/>
  <c r="I319" i="1"/>
  <c r="H319" i="1"/>
  <c r="G319" i="1"/>
  <c r="B319" i="1"/>
  <c r="I318" i="1"/>
  <c r="H318" i="1"/>
  <c r="G318" i="1"/>
  <c r="B318" i="1"/>
  <c r="I317" i="1"/>
  <c r="H317" i="1"/>
  <c r="G317" i="1"/>
  <c r="B317" i="1"/>
  <c r="I316" i="1"/>
  <c r="H316" i="1"/>
  <c r="G316" i="1"/>
  <c r="B316" i="1"/>
  <c r="I315" i="1"/>
  <c r="H315" i="1"/>
  <c r="G315" i="1"/>
  <c r="B315" i="1"/>
  <c r="I314" i="1"/>
  <c r="H314" i="1"/>
  <c r="G314" i="1"/>
  <c r="B314" i="1"/>
  <c r="I313" i="1"/>
  <c r="H313" i="1"/>
  <c r="G313" i="1"/>
  <c r="B313" i="1"/>
  <c r="I312" i="1"/>
  <c r="H312" i="1"/>
  <c r="G312" i="1"/>
  <c r="B312" i="1"/>
  <c r="I311" i="1"/>
  <c r="I323" i="1" s="1"/>
  <c r="H311" i="1"/>
  <c r="H323" i="1" s="1"/>
  <c r="L323" i="1" s="1"/>
  <c r="G311" i="1"/>
  <c r="G323" i="1" s="1"/>
  <c r="K323" i="1" s="1"/>
  <c r="B311" i="1"/>
  <c r="G307" i="1"/>
  <c r="D307" i="1"/>
  <c r="G306" i="1"/>
  <c r="D306" i="1"/>
  <c r="I297" i="1"/>
  <c r="I295" i="1"/>
  <c r="I287" i="1"/>
  <c r="I286" i="1"/>
  <c r="I288" i="1" s="1"/>
  <c r="I275" i="1"/>
  <c r="I272" i="1"/>
  <c r="H258" i="1"/>
  <c r="G258" i="1"/>
  <c r="F258" i="1"/>
  <c r="H253" i="1"/>
  <c r="H257" i="1" s="1"/>
  <c r="G253" i="1"/>
  <c r="G257" i="1" s="1"/>
  <c r="F253" i="1"/>
  <c r="F257" i="1" s="1"/>
  <c r="H241" i="1"/>
  <c r="G241" i="1"/>
  <c r="F241" i="1"/>
  <c r="H240" i="1"/>
  <c r="G240" i="1"/>
  <c r="F240" i="1"/>
  <c r="H235" i="1"/>
  <c r="G235" i="1"/>
  <c r="F235" i="1"/>
  <c r="H224" i="1"/>
  <c r="H225" i="1" s="1"/>
  <c r="G224" i="1"/>
  <c r="G225" i="1" s="1"/>
  <c r="F224" i="1"/>
  <c r="F225" i="1" s="1"/>
  <c r="H211" i="1"/>
  <c r="G211" i="1"/>
  <c r="F211" i="1"/>
  <c r="H209" i="1"/>
  <c r="G209" i="1"/>
  <c r="F209" i="1"/>
  <c r="H208" i="1"/>
  <c r="G208" i="1"/>
  <c r="F208" i="1"/>
  <c r="H188" i="1"/>
  <c r="G188" i="1"/>
  <c r="F188" i="1"/>
  <c r="H187" i="1"/>
  <c r="G187" i="1"/>
  <c r="F187" i="1"/>
  <c r="H186" i="1"/>
  <c r="G186" i="1"/>
  <c r="F186" i="1"/>
  <c r="H185" i="1"/>
  <c r="G185" i="1"/>
  <c r="F185" i="1"/>
  <c r="H184" i="1"/>
  <c r="G184" i="1"/>
  <c r="F184" i="1"/>
  <c r="H183" i="1"/>
  <c r="G183" i="1"/>
  <c r="F183" i="1"/>
  <c r="H182" i="1"/>
  <c r="G182" i="1"/>
  <c r="F182" i="1"/>
  <c r="F175" i="1"/>
  <c r="I170" i="1"/>
  <c r="H170" i="1"/>
  <c r="G170" i="1"/>
  <c r="F170" i="1"/>
  <c r="I166" i="1"/>
  <c r="H166" i="1"/>
  <c r="G166" i="1"/>
  <c r="F166" i="1"/>
  <c r="I162" i="1"/>
  <c r="H162" i="1"/>
  <c r="G162" i="1"/>
  <c r="F162" i="1"/>
  <c r="I158" i="1"/>
  <c r="H158" i="1"/>
  <c r="G158" i="1"/>
  <c r="F158" i="1"/>
  <c r="I156" i="1"/>
  <c r="H156" i="1"/>
  <c r="I154" i="1"/>
  <c r="H154" i="1"/>
  <c r="G154" i="1"/>
  <c r="F154" i="1"/>
  <c r="I152" i="1"/>
  <c r="H152" i="1"/>
  <c r="G152" i="1"/>
  <c r="F152" i="1"/>
  <c r="I151" i="1"/>
  <c r="I175" i="1" s="1"/>
  <c r="H151" i="1"/>
  <c r="H175" i="1" s="1"/>
  <c r="G151" i="1"/>
  <c r="G175" i="1" s="1"/>
  <c r="I150" i="1"/>
  <c r="H150" i="1"/>
  <c r="G150" i="1"/>
  <c r="F150" i="1"/>
  <c r="A125" i="1"/>
  <c r="I124" i="1"/>
  <c r="H124" i="1"/>
  <c r="G124" i="1"/>
  <c r="A124" i="1"/>
  <c r="I123" i="1"/>
  <c r="H123" i="1"/>
  <c r="G123" i="1"/>
  <c r="A123" i="1"/>
  <c r="I122" i="1"/>
  <c r="H122" i="1"/>
  <c r="G122" i="1"/>
  <c r="A122" i="1"/>
  <c r="I121" i="1"/>
  <c r="H121" i="1"/>
  <c r="G121" i="1"/>
  <c r="A121" i="1"/>
  <c r="I120" i="1"/>
  <c r="I125" i="1" s="1"/>
  <c r="H120" i="1"/>
  <c r="H125" i="1" s="1"/>
  <c r="G120" i="1"/>
  <c r="G125" i="1" s="1"/>
  <c r="A120" i="1"/>
  <c r="H106" i="1"/>
  <c r="G106" i="1"/>
  <c r="F106" i="1"/>
  <c r="H105" i="1"/>
  <c r="G105" i="1"/>
  <c r="F105" i="1"/>
  <c r="H104" i="1"/>
  <c r="G104" i="1"/>
  <c r="F104" i="1"/>
  <c r="H103" i="1"/>
  <c r="G103" i="1"/>
  <c r="F103" i="1"/>
  <c r="H93" i="1"/>
  <c r="H96" i="1" s="1"/>
  <c r="G93" i="1"/>
  <c r="G96" i="1" s="1"/>
  <c r="F93" i="1"/>
  <c r="F96" i="1" s="1"/>
  <c r="H92" i="1"/>
  <c r="H102" i="1" s="1"/>
  <c r="H181" i="1" s="1"/>
  <c r="H207" i="1" s="1"/>
  <c r="H222" i="1" s="1"/>
  <c r="H233" i="1" s="1"/>
  <c r="H239" i="1" s="1"/>
  <c r="H252" i="1" s="1"/>
  <c r="G92" i="1"/>
  <c r="G102" i="1" s="1"/>
  <c r="G181" i="1" s="1"/>
  <c r="G207" i="1" s="1"/>
  <c r="G222" i="1" s="1"/>
  <c r="G233" i="1" s="1"/>
  <c r="G239" i="1" s="1"/>
  <c r="G252" i="1" s="1"/>
  <c r="F92" i="1"/>
  <c r="F102" i="1" s="1"/>
  <c r="F181" i="1" s="1"/>
  <c r="F207" i="1" s="1"/>
  <c r="F222" i="1" s="1"/>
  <c r="F233" i="1" s="1"/>
  <c r="F239" i="1" s="1"/>
  <c r="F252" i="1" s="1"/>
  <c r="H75" i="1"/>
  <c r="G75" i="1"/>
  <c r="F75" i="1"/>
  <c r="H74" i="1"/>
  <c r="G74" i="1"/>
  <c r="F7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4" i="1"/>
  <c r="H54" i="1"/>
  <c r="G54" i="1"/>
  <c r="F54" i="1"/>
  <c r="I53" i="1"/>
  <c r="H53" i="1"/>
  <c r="G53" i="1"/>
  <c r="F53" i="1"/>
  <c r="I52" i="1"/>
  <c r="I64" i="1" s="1"/>
  <c r="H52" i="1"/>
  <c r="H64" i="1" s="1"/>
  <c r="G52" i="1"/>
  <c r="G64" i="1" s="1"/>
  <c r="F52" i="1"/>
  <c r="F64" i="1" s="1"/>
  <c r="L64" i="1" s="1"/>
  <c r="I174" i="1" l="1"/>
  <c r="F212" i="1"/>
  <c r="G242" i="1"/>
  <c r="H76" i="1"/>
  <c r="H107" i="1"/>
  <c r="G174" i="1"/>
  <c r="H212" i="1"/>
  <c r="H174" i="1"/>
  <c r="F189" i="1"/>
  <c r="H242" i="1"/>
  <c r="F76" i="1"/>
  <c r="F107" i="1"/>
  <c r="G189" i="1"/>
  <c r="G76" i="1"/>
  <c r="G107" i="1"/>
  <c r="F174" i="1"/>
  <c r="H189" i="1"/>
  <c r="G212" i="1"/>
  <c r="F242" i="1"/>
  <c r="I277" i="1"/>
  <c r="I283" i="1" l="1"/>
  <c r="I298" i="1" s="1"/>
</calcChain>
</file>

<file path=xl/sharedStrings.xml><?xml version="1.0" encoding="utf-8"?>
<sst xmlns="http://schemas.openxmlformats.org/spreadsheetml/2006/main" count="322" uniqueCount="210">
  <si>
    <t xml:space="preserve"> </t>
  </si>
  <si>
    <t xml:space="preserve">  </t>
  </si>
  <si>
    <t xml:space="preserve">NOTA INTEGRATIVA AL BILANCIO DI </t>
  </si>
  <si>
    <t>PREVISIONE 2019-2021</t>
  </si>
  <si>
    <t xml:space="preserve">Premessa </t>
  </si>
  <si>
    <t>La presente nota integrativa è prevista dal punto 9.11 del “Principio contabile applicato concernente la programmazione del bilancio” allegato al D. Lgs. 118 del 23.06.2011, come modificato dal D. Lgs. n. 126 del 10.08.2014.</t>
  </si>
  <si>
    <t>Il contenuto della nota integrativa è determinato dal principio sopra citato ed ha la funzione di integrare i dati quantitativi esposti negli schemi di bilancio al fine di rendere più chiara e significativa la lettura dello stesso.</t>
  </si>
  <si>
    <t>Il presente documento ha essenzialmente tre funzioni:</t>
  </si>
  <si>
    <r>
      <t>•</t>
    </r>
    <r>
      <rPr>
        <sz val="7"/>
        <color indexed="8"/>
        <rFont val="Calibri"/>
        <family val="2"/>
      </rPr>
      <t xml:space="preserve">      </t>
    </r>
    <r>
      <rPr>
        <sz val="12"/>
        <color indexed="8"/>
        <rFont val="Calibri"/>
        <family val="2"/>
      </rPr>
      <t>Analitico-descrittiva, che dà l’illustrazione di dati che per la loro sinteticità non sono in grado di essere pienamente compresi;</t>
    </r>
  </si>
  <si>
    <r>
      <t>•</t>
    </r>
    <r>
      <rPr>
        <sz val="7"/>
        <color indexed="8"/>
        <rFont val="Calibri"/>
        <family val="2"/>
      </rPr>
      <t xml:space="preserve">      </t>
    </r>
    <r>
      <rPr>
        <sz val="12"/>
        <color indexed="8"/>
        <rFont val="Calibri"/>
        <family val="2"/>
      </rPr>
      <t>Informativa, che prevede l’indicazione di ulteriori dati che non possono essere inseriti nei documenti quantitativo-contabili;</t>
    </r>
  </si>
  <si>
    <r>
      <t>•</t>
    </r>
    <r>
      <rPr>
        <sz val="7"/>
        <color indexed="8"/>
        <rFont val="Calibri"/>
        <family val="2"/>
      </rPr>
      <t xml:space="preserve">      </t>
    </r>
    <r>
      <rPr>
        <sz val="12"/>
        <color indexed="8"/>
        <rFont val="Calibri"/>
        <family val="2"/>
      </rPr>
      <t>Esplicativa, che si traduce nell’evidenziazione e nella motivazione delle ipotesi assunte e dei criteri di valutazione adottati e che sono alla base della determinazione dei valori di bilancio.</t>
    </r>
  </si>
  <si>
    <t>1) Criteri di valutazione adottati per la formulazione delle previsioni, con particolare riferimento agli stanziamenti riguardanti gli accantonamenti per le spese potenziali e al fondo crediti di dubbia esigibilità, dando illustrazione dei crediti per i quali non è previsto l’accantonamento a tale fondo.</t>
  </si>
  <si>
    <t>Le previsioni del bilancio  sono state effettuate in base ai principi allegati al D.Lgs. 118/2011 ed ai risultati delle precedenti gestioni di bilancio.</t>
  </si>
  <si>
    <t>Non sono stati effettuati accantonamenti per spese potenziali poiché, al momento della stesura del bilancio, non si ravvisano segnali o indicazioni che possano far ritenere effettiva questa eventualità. Il fondo crediti di dubbia esigibilità è stato costituito accantonando una quota delle entrate accertate per competenza ed oggetto di analisi secondo le disposizioni dei nuovi principi contabili.</t>
  </si>
  <si>
    <t>Oltre l’accantonamento previsto per l’indennità di fine mandato del Sindaco, istituito per ciascun anno del triennio considerato secondo il principio cantabile applicato concernente la contabilità finanziaria di cui all’all.4/2 del D.Lgs.118/2001, non si è ravvisata la necessità di istituire ulteriori accantonamenti in sede di bilancio di previsione, anche per evitare di distrarre risorse alla gestione.  Di seguito sono analizzate le principali voci di entrata:</t>
  </si>
  <si>
    <t>RIEPILOGO GENERALE ENTRATE PER TITOLI</t>
  </si>
  <si>
    <t>TITOLO</t>
  </si>
  <si>
    <t>DENOMINAZIONE</t>
  </si>
  <si>
    <t>PREV.DEF.
o REND.</t>
  </si>
  <si>
    <t>PREVISIONI              ANNO 2019</t>
  </si>
  <si>
    <t>PREVISIONI                     ANNO 2020</t>
  </si>
  <si>
    <t>PREVISIONI                     ANNO 2021</t>
  </si>
  <si>
    <r>
      <t>Fondo pluriennale vincolato per spese correnti</t>
    </r>
    <r>
      <rPr>
        <vertAlign val="superscript"/>
        <sz val="8"/>
        <rFont val="Calibri"/>
        <family val="2"/>
      </rPr>
      <t xml:space="preserve"> </t>
    </r>
  </si>
  <si>
    <t xml:space="preserve">Fondo pluriennale vincolato per spese in conto capitale </t>
  </si>
  <si>
    <t xml:space="preserve">Utilizzo avanzo di Amministrazione </t>
  </si>
  <si>
    <r>
      <t>- di cui avanzo vincolato utilizzato anticipatamente</t>
    </r>
    <r>
      <rPr>
        <i/>
        <vertAlign val="superscript"/>
        <sz val="8"/>
        <rFont val="Calibri"/>
        <family val="2"/>
      </rPr>
      <t xml:space="preserve"> </t>
    </r>
  </si>
  <si>
    <t>Entrate correnti di natura tributaria, contributiva e perequativa</t>
  </si>
  <si>
    <t>Trasferimenti correnti</t>
  </si>
  <si>
    <t>Entrate extratributarie</t>
  </si>
  <si>
    <t>Entrate in conto capitale</t>
  </si>
  <si>
    <t>Entrate da riduzione di attività finanziarie</t>
  </si>
  <si>
    <t>Accensione prestiti</t>
  </si>
  <si>
    <t>Anticipazioni da istituto tesoriere/cassiere</t>
  </si>
  <si>
    <t>Entrate per conto terzi e partite di giro</t>
  </si>
  <si>
    <t>Totale generale delle entrate</t>
  </si>
  <si>
    <t>AVANZO DI AMMINISTRAZIONE:</t>
  </si>
  <si>
    <t>Viene applicato al bilancio di previsione l'importo di €.30.000, quale quota parte dell'avanzo di amministrazione destinato ad investimenti determinato dalle risultanze del conto consuntivo in approvazione da parte del Consiglio Comunale.</t>
  </si>
  <si>
    <t>a  norma dell'art. 187, comma 2, lett.d) del D.lgs. 267/2000, così come determinato con deliberazione del C.C. n….. Del……… di approvazione del rendiconto 20163;</t>
  </si>
  <si>
    <t>??</t>
  </si>
  <si>
    <t>Titolo I - Entrate correnti di natura tributaria, contributiva e perequativa</t>
  </si>
  <si>
    <t>Tipologie di entrata</t>
  </si>
  <si>
    <t>Anno 2019</t>
  </si>
  <si>
    <t>Anno 2020</t>
  </si>
  <si>
    <t>Anno 2021</t>
  </si>
  <si>
    <t>Imposte tasse e proventi assimilati</t>
  </si>
  <si>
    <t>Fondi perequativi da amministrazioni centrali</t>
  </si>
  <si>
    <t xml:space="preserve">Totale titolo I  </t>
  </si>
  <si>
    <t>Imposta municipale propria (Imu):</t>
  </si>
  <si>
    <t>L’imposta municipale propria è confermata nella misura approvata per l’esercizio 2018 con le seguenti aliquote:</t>
  </si>
  <si>
    <r>
      <t xml:space="preserve">•    </t>
    </r>
    <r>
      <rPr>
        <sz val="12"/>
        <color indexed="8"/>
        <rFont val="Calibri"/>
        <family val="2"/>
      </rPr>
      <t>aliquota 0,40% per l’unità immobiliare adibita ad abitazione principale del soggetto passivo classificata nelle categorie catastali A/1, A/8 e A/9 nonché per le relative pertinenze,  per unità immobiliari di cui siano proprietari o usufruttuari anziani o disabili che acquisiscono la residenza in istituti di ricovero o sanitari a seguito di ricovero permanente, purchè la stessa non sia data in locazione, per unità immobiliari possedute dai cittadini italiani residenti all’estero a titolo di proprietà o di usufrutto in Italia, a condizione che non risulti locata;</t>
    </r>
  </si>
  <si>
    <r>
      <t>•    </t>
    </r>
    <r>
      <rPr>
        <sz val="12"/>
        <color indexed="8"/>
        <rFont val="Calibri"/>
        <family val="2"/>
      </rPr>
      <t>aliquota 10,6% per aree edificabili;</t>
    </r>
  </si>
  <si>
    <r>
      <t>•    </t>
    </r>
    <r>
      <rPr>
        <sz val="12"/>
        <color indexed="8"/>
        <rFont val="Calibri"/>
        <family val="2"/>
      </rPr>
      <t xml:space="preserve">aliquota 10,6% tutti gli altri fabbricati;  </t>
    </r>
  </si>
  <si>
    <t>Addizionale comunale all’ irpef.</t>
  </si>
  <si>
    <t>E’ confermata nella misura vigente nel 2018 (0,4%).</t>
  </si>
  <si>
    <t>Tari</t>
  </si>
  <si>
    <t>E’ intenzione dell’Amministrazione comunale mantenere invariate le tariffe vigenti.</t>
  </si>
  <si>
    <t>Titolo II – Trasferimenti correnti</t>
  </si>
  <si>
    <t>Trasferimenti correnti da Amministrazioni pubbliche</t>
  </si>
  <si>
    <t>Trasferimenti correnti da famiglie</t>
  </si>
  <si>
    <t>Trasferimenti correnti da imprese</t>
  </si>
  <si>
    <t>Totale titolo II</t>
  </si>
  <si>
    <t>I trasferimenti correnti riguardano le quote di compartecipazione alle spese correnti sostenute dall'ente da parte principalmente di altri enti della pubblica amministrazione quali Stato, Regioni , Comuni e Province oltre che per funzioni proprie per funzioni delegate e nel triennio non si prevedono scostamenti rilevanti rispetto al trend-storico.</t>
  </si>
  <si>
    <t>Titolo III - Entrate extratributarie</t>
  </si>
  <si>
    <t>Vendita di beni e servizi e proventi derivanti dalla gestione dei beni</t>
  </si>
  <si>
    <t>Proventi derivanti dall'attività di controllo e repressione delle irregolarità e degli illeciti</t>
  </si>
  <si>
    <t>Interessi attivi</t>
  </si>
  <si>
    <t>Rimborsi e altre entrate correnti</t>
  </si>
  <si>
    <t>Totale titolo III</t>
  </si>
  <si>
    <t>La quantificazione di queste entrate fa riferimento a leggi e regolamenti, oltre che all’andamento degli esercizi precedenti. Le voci principali sono:</t>
  </si>
  <si>
    <r>
      <t>•</t>
    </r>
    <r>
      <rPr>
        <sz val="7"/>
        <color indexed="8"/>
        <rFont val="Calibri"/>
        <family val="2"/>
      </rPr>
      <t xml:space="preserve">      </t>
    </r>
    <r>
      <rPr>
        <sz val="12"/>
        <color indexed="8"/>
        <rFont val="Calibri"/>
        <family val="2"/>
      </rPr>
      <t>Diritti di segreteria;</t>
    </r>
  </si>
  <si>
    <r>
      <t>•</t>
    </r>
    <r>
      <rPr>
        <sz val="7"/>
        <color indexed="8"/>
        <rFont val="Calibri"/>
        <family val="2"/>
      </rPr>
      <t xml:space="preserve">      </t>
    </r>
    <r>
      <rPr>
        <sz val="12"/>
        <color indexed="8"/>
        <rFont val="Calibri"/>
        <family val="2"/>
      </rPr>
      <t>Sanzioni amministrative per violazione al codice della strada;</t>
    </r>
  </si>
  <si>
    <r>
      <t>•</t>
    </r>
    <r>
      <rPr>
        <sz val="7"/>
        <color indexed="8"/>
        <rFont val="Calibri"/>
        <family val="2"/>
      </rPr>
      <t xml:space="preserve">      </t>
    </r>
    <r>
      <rPr>
        <sz val="12"/>
        <color indexed="8"/>
        <rFont val="Calibri"/>
        <family val="2"/>
      </rPr>
      <t>Rimborsi scolastici;</t>
    </r>
  </si>
  <si>
    <r>
      <t>•</t>
    </r>
    <r>
      <rPr>
        <sz val="7"/>
        <color indexed="8"/>
        <rFont val="Calibri"/>
        <family val="2"/>
      </rPr>
      <t xml:space="preserve">      </t>
    </r>
    <r>
      <rPr>
        <sz val="12"/>
        <color indexed="8"/>
        <rFont val="Calibri"/>
        <family val="2"/>
      </rPr>
      <t>Affitti attivi;</t>
    </r>
  </si>
  <si>
    <t>•   Rimborsi per i servizi cimiteriali.</t>
  </si>
  <si>
    <t>Titolo IV – Entrate in conto capitale</t>
  </si>
  <si>
    <t>Questa tipologia di entrata finanzia le spese di investimento e comprende:</t>
  </si>
  <si>
    <t>Titolo V – Entrate da riduzione di attività finanziarie</t>
  </si>
  <si>
    <t>Nessuna entrata prevista.</t>
  </si>
  <si>
    <t>Titolo VI – Accensione di prestiti</t>
  </si>
  <si>
    <t>Titolo VII – Anticipazione da Istituto tesoriere/cassiere</t>
  </si>
  <si>
    <t>Data l'ottima liquidità e la gestione ottimale dei flussi di cassa, non è previsto il ricorso all'anticipazione di tesoreria.</t>
  </si>
  <si>
    <t>Titolo XI – Entrate per conto terzi e partite di giro</t>
  </si>
  <si>
    <t xml:space="preserve">Di pari importo in entrata e in spesa esse comprendono entrate per partite di giro e per conto terzi. </t>
  </si>
  <si>
    <t>SPESA</t>
  </si>
  <si>
    <t>RIEPILOGO GENERALE SPESE PER TITOLI</t>
  </si>
  <si>
    <t>PREVISIONI                 ANNO 2020</t>
  </si>
  <si>
    <t>PREVISIONI                 ANNO 2021</t>
  </si>
  <si>
    <t>DISAVANZO DI AMMINISTRAZIONE</t>
  </si>
  <si>
    <t>SPESE CORRENTI</t>
  </si>
  <si>
    <t>previsione di competenza</t>
  </si>
  <si>
    <t>di cui già impegnato*</t>
  </si>
  <si>
    <t>di cui fondo pluriennale vincolato</t>
  </si>
  <si>
    <t>SPESE IN CONTO CAPITALE</t>
  </si>
  <si>
    <t>SPESE PER INCREMENTO DI ATT. FINANZIARIE</t>
  </si>
  <si>
    <t>RIMBORSO DI PRESTITI</t>
  </si>
  <si>
    <t>CHIUSURA ANTICIPAZIONI DA ISTITUTO TESORIERE/ CASSIERE</t>
  </si>
  <si>
    <t>SPESE PER CONTO TERZI E PARTITE DI GIRO</t>
  </si>
  <si>
    <t>TOTALE TITOLI</t>
  </si>
  <si>
    <t>TITOLO I – Spese correnti</t>
  </si>
  <si>
    <t>Di seguito sono riepilogate le principali voci di spesa corrente suddivise in macroaggregati:</t>
  </si>
  <si>
    <t>Macroaggregati di spesa</t>
  </si>
  <si>
    <t>Redditi da lavoro dipendente</t>
  </si>
  <si>
    <t>Imposte e tasse a carico dell'ente</t>
  </si>
  <si>
    <t>Acquisto di beni e servizi</t>
  </si>
  <si>
    <t>Interessi passivi</t>
  </si>
  <si>
    <t>Rimborsi e poste correttive delle entrate</t>
  </si>
  <si>
    <t>Altre spese correnti</t>
  </si>
  <si>
    <t>Totale titolo I</t>
  </si>
  <si>
    <t xml:space="preserve">Nella voce “redditi da lavoro dipendente” sono compresi anche gli oneri previdenziali ed assistenziali a carico dell’ente. Tale macroaggregato è stato quantificato per il biennio successivo, proiettando la situazione attuale. </t>
  </si>
  <si>
    <t>Tra le “imposte e tasse a carico dell’ente” la somma maggiore è rappresentata dall’Irap a carico dell’ente.</t>
  </si>
  <si>
    <t>Gli “acquisti dei beni e servizi” comprendono le previsioni di spesa necessarie a garantire il regolare funzionamento e la buona gestione dei servizi.</t>
  </si>
  <si>
    <t>Tra i “trasferimenti correnti” sono classificati i contributi che l’amministrazione riconosce annualmente a terzi, siano essi privati cittadini o associazioni, oltre alle quote per i servizi in gestione associata.</t>
  </si>
  <si>
    <t>Gli “interessi passivi”, sono rappresentati da interessi passivi su mutui in ammortamento nel triennio.</t>
  </si>
  <si>
    <t>Tra i “rimborsi e le poste correttive delle entrate” sono compresi gli sgravi e le restituzioni di tributi.</t>
  </si>
  <si>
    <t>Le “altre spese correnti” comprendono tutte quelle voci che non trovano collocazione nei precedenti macroaggregati, quali le assicurazioni, la liquidazione dell’iva a debito, il fondo crediti di dubbia esigibilità e il fondo di riserva.</t>
  </si>
  <si>
    <t>Titolo  II – Spese in conto capitale</t>
  </si>
  <si>
    <t xml:space="preserve">Investimenti fissi lordi e acquisto di terreni </t>
  </si>
  <si>
    <t xml:space="preserve">Contributi agli investimenti </t>
  </si>
  <si>
    <t xml:space="preserve">Altri trasferimenti in conto capitale </t>
  </si>
  <si>
    <t xml:space="preserve">Altre spese in conto capitale </t>
  </si>
  <si>
    <t xml:space="preserve">Totale titolo II </t>
  </si>
  <si>
    <t>Nel macroaggregato “Investimenti fissi lordi e acquisto di terreni” sono classificate le spese relative alla realizzazione di nuove opere e agli interventi di manutenzione straordinaria</t>
  </si>
  <si>
    <t>Titolo III – Spese per incremento di attività finanziarie</t>
  </si>
  <si>
    <t>In bilancio non emergono valori per questo titolo</t>
  </si>
  <si>
    <t>Titolo IV – Rimborso di prestiti</t>
  </si>
  <si>
    <t xml:space="preserve">Rimborso prestiti a breve termine </t>
  </si>
  <si>
    <t xml:space="preserve">Rimborso mutui ed altri finanziamenti a medio lungo termine </t>
  </si>
  <si>
    <t xml:space="preserve">Totale titolo IV </t>
  </si>
  <si>
    <t>Nel macroaggregato “Rimborso mutui ed altri finanziamenti a medio lungo termine” sono comprese le quote capitale dei mutui in ammortamento nel triennio considerato e la quota capitale del prestito concesso da Regione Lombardia.</t>
  </si>
  <si>
    <t>Titolo V – Restituzione anticipazione istituto tesoriere/cassiere</t>
  </si>
  <si>
    <t>In questo titolo trova iscrizione la restituzione dell’anticipazione di tesoreria corrispondente al titolo VII di entrata.</t>
  </si>
  <si>
    <t xml:space="preserve">Restituzione anticipazione di cassa  </t>
  </si>
  <si>
    <t>Totale titolo V</t>
  </si>
  <si>
    <t>Titolo VII – Spese per conto terzi e partite di giro.</t>
  </si>
  <si>
    <t>Uscite per partite di giro</t>
  </si>
  <si>
    <t>Uscite per conto terzi</t>
  </si>
  <si>
    <t xml:space="preserve">Totale titolo VII </t>
  </si>
  <si>
    <t>Le spese per conto di terzi e le partite di giro sono state previste a pareggio con le relative entrate di cui al titolo IX.</t>
  </si>
  <si>
    <t>Fondo crediti di dubbia esigibilità e fondo di riserva di cassa</t>
  </si>
  <si>
    <t>La determinazione dell’accantonamento al fondo crediti di dubbia esigibilità è stata preceduta da un’attenta analisi delle entrate dell’ente per l’individuazione delle tipologie stanziate che possono dar luogo alla formazione di crediti di dubbia e difficile esazione. Le poste di entrata ritenute ricadenti in dette tipologie sono:</t>
  </si>
  <si>
    <t>Sono state poi confrontate le varie metodologie di calcolo previste dai principi contabili e individuata  quella della media ponderata (metodo B), in base al principio della prudenza, trovando il complemento a 100 della percentuale ottenuta, si è poi provveduto al calcolo dell’accantonamento obbligatorio per ogni singolo anno.</t>
  </si>
  <si>
    <t>- Recupero evasione tributaria</t>
  </si>
  <si>
    <t>- Tassa Rifiuti</t>
  </si>
  <si>
    <t>- Sanzioni Amministrative</t>
  </si>
  <si>
    <t>- Affitti da beni immobili</t>
  </si>
  <si>
    <t>Totale FCDE minimo da stanziare</t>
  </si>
  <si>
    <t>Totale FCDE previsto nel bilancio</t>
  </si>
  <si>
    <t>E' stanziata nel capitolo relativo al fondo di riserva ordinario e del fondo crediti di dubbia esigibilità la previsione di cassa e costituisce il fondo di riserva per le autorizzazioni di cassa ex art. 166 del TUEL.</t>
  </si>
  <si>
    <t>2) Elenco analitico degli utilizzi delle quote vincolate e accantonate del risultato di amministrazione presunto, distinguendo i vincoli derivanti dalla legge e dai principi contabili, dai trasferimenti, da mutui e altri finanziamenti, vincoli formalmente attribuiti dall'ente.</t>
  </si>
  <si>
    <t>Con la predisposizione del bilancio di previsione è necessario procedere alla determinazione del risultato di amministrazione presunto che consiste in una previsione ragionevole del risultato di amministrazione dell’esercizio precedente, formulata in base alla situazione dei conti alla data di elaborazione del bilancio di previsione.</t>
  </si>
  <si>
    <t>Al presunto risultato di amministrazione sono stati applicati i  vincoli derivanti dalla gestione precedente.</t>
  </si>
  <si>
    <t>Si riporta la tabella dimostrativa del risultato di amministrazione presunto allegata al bilancio:</t>
  </si>
  <si>
    <t>Determinazione del risultato di amministrazione presunto al 31/12</t>
  </si>
  <si>
    <t>1) Determinazione del risultato di amministrazione presunto al 31/12/2018:</t>
  </si>
  <si>
    <t xml:space="preserve"> + Risultato di amministrazione iniziale 2018</t>
  </si>
  <si>
    <t xml:space="preserve"> + Fondo pluriennale vincolato iniziale dell'esercizio 2018</t>
  </si>
  <si>
    <t xml:space="preserve"> + Entrate già accertate nell'esercizio 2018</t>
  </si>
  <si>
    <t xml:space="preserve"> - Uscite già impegnate nell'esercizio 2018</t>
  </si>
  <si>
    <t>+/- Variazione dei residui attivi già verificatesi nel 2018</t>
  </si>
  <si>
    <t>-/+ Variazione dei residui passivi già verificatesi nel 2018</t>
  </si>
  <si>
    <t xml:space="preserve"> = Risultato di amministrazione dell'esercizio 2018 e alla data di redazione del bilancio dell'anno 2018</t>
  </si>
  <si>
    <t xml:space="preserve"> + Entrate presunte per il restante periodo dell`esercizio 2018</t>
  </si>
  <si>
    <t xml:space="preserve"> - Uscite presunte per il restante periodo dell`esercizio 2018</t>
  </si>
  <si>
    <t>+/- Variazioni dei residui attivi, presunte per il restante periodo dell`esercizio 2018</t>
  </si>
  <si>
    <t>-/+ Variazioni dei residui passivi, presunte per il restante periodo dell`esercizio 2018</t>
  </si>
  <si>
    <t xml:space="preserve"> - Fondo pluriennale vincolato finale presunto dell'esercizio 2018</t>
  </si>
  <si>
    <t>A) Risultato di amministrazione presunto al 31/12/2018</t>
  </si>
  <si>
    <t>2) Composizione del risultato di amministrazione presunto al 31/12/2018:</t>
  </si>
  <si>
    <t>Parte accantonata</t>
  </si>
  <si>
    <t>Fondo crediti di dubbia esigibilità al 31/12/2018</t>
  </si>
  <si>
    <t>Altri accantonamenti</t>
  </si>
  <si>
    <t>B) Totale parte accantonata</t>
  </si>
  <si>
    <t>Parte vincolata</t>
  </si>
  <si>
    <t>Vincoli derivanti da Leggi e principi contabili</t>
  </si>
  <si>
    <t>Vincoli derivanti da trasferimenti</t>
  </si>
  <si>
    <t>Vincoli derivanti dalla contrazione di mutui</t>
  </si>
  <si>
    <t>Vincoli formalmente attribuiti dall'ente</t>
  </si>
  <si>
    <t>Altri vincoli da specificare</t>
  </si>
  <si>
    <t>C) Totale parte vincolata</t>
  </si>
  <si>
    <t>Parte destinata agli investimenti</t>
  </si>
  <si>
    <t>D) Totale destinata agli investimenti</t>
  </si>
  <si>
    <t>E) Totale parte disponibile ( E=A-B-C-D )</t>
  </si>
  <si>
    <t>Fondo pluriennale vincolato</t>
  </si>
  <si>
    <t>Il principio della competenza potenziata prevede che il “Fondo pluriennale vincolato” sia uno strumento di rappresentazione della programmazione e previsione delle spese, sia correnti che di investimento, che evidenzi con trasparenza ed attendibilità il procedimento di impiego delle risorse acquisite dall’ente che richiedono un periodo di tempo ultrannuale per il loro effettivo impiego e utilizzo per le finalità programmate e previste.</t>
  </si>
  <si>
    <t>Attuamente il Fondo pluriennale iscritto nel bilancio di previsione è il seguente:</t>
  </si>
  <si>
    <r>
      <t>3)</t>
    </r>
    <r>
      <rPr>
        <b/>
        <sz val="7"/>
        <color indexed="8"/>
        <rFont val="Calibri"/>
        <family val="2"/>
      </rPr>
      <t xml:space="preserve">  </t>
    </r>
    <r>
      <rPr>
        <b/>
        <sz val="12"/>
        <color indexed="8"/>
        <rFont val="Calibri"/>
        <family val="2"/>
      </rPr>
      <t>Elenco degli interventi programmati per spese di investimento finanziati col ricorso al debito e con le risorse disponibili</t>
    </r>
  </si>
  <si>
    <t>TOTALE</t>
  </si>
  <si>
    <r>
      <t>4)</t>
    </r>
    <r>
      <rPr>
        <b/>
        <sz val="7"/>
        <color indexed="8"/>
        <rFont val="Calibri"/>
        <family val="2"/>
      </rPr>
      <t xml:space="preserve">  </t>
    </r>
    <r>
      <rPr>
        <b/>
        <sz val="12"/>
        <color indexed="8"/>
        <rFont val="Calibri"/>
        <family val="2"/>
      </rPr>
      <t>Oneri e gli impegni finanziari stimati e stanziati in bilancio, derivanti da contratti relativi a strumenti finanziari derivati o da contratti di finanziamento che includono una componente derivata</t>
    </r>
  </si>
  <si>
    <t>L’Ente non ha in essere contratti rientranti nelle tipologie sopra specificate.</t>
  </si>
  <si>
    <r>
      <t>5)</t>
    </r>
    <r>
      <rPr>
        <b/>
        <sz val="7"/>
        <color indexed="8"/>
        <rFont val="Calibri"/>
        <family val="2"/>
      </rPr>
      <t xml:space="preserve">  </t>
    </r>
    <r>
      <rPr>
        <b/>
        <sz val="12"/>
        <color indexed="8"/>
        <rFont val="Calibri"/>
        <family val="2"/>
      </rPr>
      <t>Elenco dei propri enti ed organismi strumentali, precisando che i relativi bilanci consuntivi sono consultabili nel proprio sito internet fermo restando quanto previsto per gli enti locali dall'art. 172, comma 1, lettera a) del Tuel</t>
    </r>
  </si>
  <si>
    <t>L’Ente non possiede organismi strumentali.</t>
  </si>
  <si>
    <r>
      <t>6)</t>
    </r>
    <r>
      <rPr>
        <b/>
        <sz val="7"/>
        <color indexed="8"/>
        <rFont val="Calibri"/>
        <family val="2"/>
      </rPr>
      <t xml:space="preserve">  </t>
    </r>
    <r>
      <rPr>
        <b/>
        <sz val="12"/>
        <color indexed="8"/>
        <rFont val="Calibri"/>
        <family val="2"/>
      </rPr>
      <t>Elenco delle garanzie principali o sussidiarie prestate dall'ente a favore di enti e di altri soggetti ai sensi delle leggi vigenti</t>
    </r>
  </si>
  <si>
    <t>L'Ente non ha prestato garanzie a favore di enti o di altri soggetti.</t>
  </si>
  <si>
    <r>
      <t>7)</t>
    </r>
    <r>
      <rPr>
        <b/>
        <sz val="7"/>
        <color indexed="8"/>
        <rFont val="Calibri"/>
        <family val="2"/>
      </rPr>
      <t xml:space="preserve">  </t>
    </r>
    <r>
      <rPr>
        <b/>
        <sz val="12"/>
        <color indexed="8"/>
        <rFont val="Calibri"/>
        <family val="2"/>
      </rPr>
      <t>Elenco delle partecipazioni possedute con l'indicazione della relativa quota percentuale</t>
    </r>
  </si>
  <si>
    <t>L’Ente ha approvato con deliberazione della Giunta comunale il piano di razionalizzazione delle società partecipate ai sensi dell’art.1 comma 611 e seguenti della Legge n.190/2014, atto a cui si rimanda per maggiori dettagli; di seguito saranno elencate soltanto le società a partecipazione diretta:</t>
  </si>
  <si>
    <t>Denominazione</t>
  </si>
  <si>
    <t>Funzioni attribuite e attività svolte</t>
  </si>
  <si>
    <t>% Partec.</t>
  </si>
  <si>
    <t>Uniacque spa</t>
  </si>
  <si>
    <t>SERVIZIO IDRICO INTEGRATO</t>
  </si>
  <si>
    <t>SERVIZIO RACCOLTA TRASPORTO E SMALTIMENTO RIFIUTI</t>
  </si>
  <si>
    <r>
      <t>8)</t>
    </r>
    <r>
      <rPr>
        <b/>
        <sz val="7"/>
        <color indexed="8"/>
        <rFont val="Calibri"/>
        <family val="2"/>
      </rPr>
      <t xml:space="preserve">  </t>
    </r>
    <r>
      <rPr>
        <b/>
        <sz val="12"/>
        <color indexed="8"/>
        <rFont val="Calibri"/>
        <family val="2"/>
      </rPr>
      <t>Altre informazioni riguardanti le previsioni, richieste dalla legge o necessarie per l'interpretazione del bilancio</t>
    </r>
  </si>
  <si>
    <t>Si rinvia al contenuto del Documento Unico di Programmazione 2019-2021 e agli allegati al bilancio di previsione in approvazione.</t>
  </si>
  <si>
    <t>COMUNE DI RANZANICO</t>
  </si>
  <si>
    <t>Provincia di Bergamo</t>
  </si>
  <si>
    <t>VAL CAVALLINA SERVIZI S.R.L.</t>
  </si>
  <si>
    <t xml:space="preserve">CONSORZIO SERVIZI VAL CAVALLINA </t>
  </si>
  <si>
    <t>SERVIZI ALLA PERSONA</t>
  </si>
  <si>
    <t>Il Responsabile del Settore</t>
  </si>
  <si>
    <t>Angelo Pizzighini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</si>
</sst>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2" x14ac:knownFonts="1">
    <font>
      <sz val="11"/>
      <color theme="1"/>
      <name val="Calibri"/>
      <family val="2"/>
      <scheme val="minor"/>
    </font>
    <font>
      <sz val="11"/>
      <color theme="1"/>
      <name val="Calibri"/>
      <family val="2"/>
      <scheme val="minor"/>
    </font>
    <font>
      <sz val="22"/>
      <color indexed="8"/>
      <name val="Calibri"/>
      <family val="2"/>
    </font>
    <font>
      <sz val="26"/>
      <color rgb="FF000000"/>
      <name val="Calibri"/>
      <family val="2"/>
    </font>
    <font>
      <sz val="11"/>
      <color theme="1"/>
      <name val="Calibri"/>
      <family val="2"/>
    </font>
    <font>
      <sz val="10"/>
      <color rgb="FF000000"/>
      <name val="Calibri"/>
      <family val="2"/>
    </font>
    <font>
      <b/>
      <sz val="8"/>
      <color rgb="FF000000"/>
      <name val="Calibri"/>
      <family val="2"/>
    </font>
    <font>
      <b/>
      <u/>
      <sz val="8"/>
      <color rgb="FF0000FF"/>
      <name val="Calibri"/>
      <family val="2"/>
    </font>
    <font>
      <b/>
      <i/>
      <sz val="12"/>
      <color rgb="FF000000"/>
      <name val="Calibri"/>
      <family val="2"/>
    </font>
    <font>
      <sz val="12"/>
      <color rgb="FF000000"/>
      <name val="Calibri"/>
      <family val="2"/>
    </font>
    <font>
      <sz val="20"/>
      <color rgb="FF000000"/>
      <name val="Calibri"/>
      <family val="2"/>
    </font>
    <font>
      <sz val="20"/>
      <color theme="1"/>
      <name val="Calibri"/>
      <family val="2"/>
    </font>
    <font>
      <sz val="7"/>
      <color indexed="8"/>
      <name val="Calibri"/>
      <family val="2"/>
    </font>
    <font>
      <sz val="12"/>
      <color indexed="8"/>
      <name val="Calibri"/>
      <family val="2"/>
    </font>
    <font>
      <b/>
      <sz val="12"/>
      <color rgb="FF000000"/>
      <name val="Calibri"/>
      <family val="2"/>
    </font>
    <font>
      <sz val="11"/>
      <color indexed="8"/>
      <name val="Calibri"/>
      <family val="2"/>
    </font>
    <font>
      <b/>
      <sz val="8"/>
      <name val="Calibri"/>
      <family val="2"/>
    </font>
    <font>
      <sz val="8"/>
      <color rgb="FFFF0000"/>
      <name val="Calibri"/>
      <family val="2"/>
    </font>
    <font>
      <sz val="8"/>
      <name val="Calibri"/>
      <family val="2"/>
    </font>
    <font>
      <vertAlign val="superscript"/>
      <sz val="8"/>
      <name val="Calibri"/>
      <family val="2"/>
    </font>
    <font>
      <i/>
      <sz val="8"/>
      <name val="Calibri"/>
      <family val="2"/>
    </font>
    <font>
      <i/>
      <vertAlign val="superscript"/>
      <sz val="8"/>
      <name val="Calibri"/>
      <family val="2"/>
    </font>
    <font>
      <sz val="12"/>
      <color rgb="FFFF0000"/>
      <name val="Calibri"/>
      <family val="2"/>
    </font>
    <font>
      <b/>
      <sz val="10"/>
      <color rgb="FF000000"/>
      <name val="Calibri"/>
      <family val="2"/>
    </font>
    <font>
      <i/>
      <sz val="12"/>
      <color rgb="FF000000"/>
      <name val="Calibri"/>
      <family val="2"/>
    </font>
    <font>
      <i/>
      <sz val="11"/>
      <color theme="1"/>
      <name val="Calibri"/>
      <family val="2"/>
    </font>
    <font>
      <b/>
      <i/>
      <sz val="11"/>
      <color theme="1"/>
      <name val="Calibri"/>
      <family val="2"/>
    </font>
    <font>
      <sz val="10"/>
      <name val="Arial"/>
      <family val="2"/>
    </font>
    <font>
      <b/>
      <sz val="11"/>
      <color theme="1"/>
      <name val="Calibri"/>
      <family val="2"/>
    </font>
    <font>
      <sz val="8"/>
      <color indexed="8"/>
      <name val="Calibri"/>
      <family val="2"/>
    </font>
    <font>
      <b/>
      <i/>
      <sz val="8"/>
      <name val="Calibri"/>
      <family val="2"/>
    </font>
    <font>
      <b/>
      <i/>
      <sz val="7"/>
      <name val="Calibri"/>
      <family val="2"/>
    </font>
    <font>
      <sz val="8"/>
      <color theme="1"/>
      <name val="Calibri"/>
      <family val="2"/>
    </font>
    <font>
      <sz val="7"/>
      <name val="Calibri"/>
      <family val="2"/>
    </font>
    <font>
      <b/>
      <i/>
      <sz val="10"/>
      <name val="Calibri"/>
      <family val="2"/>
    </font>
    <font>
      <b/>
      <sz val="12"/>
      <color theme="1"/>
      <name val="Calibri"/>
      <family val="2"/>
    </font>
    <font>
      <sz val="9"/>
      <color theme="1"/>
      <name val="Calibri"/>
      <family val="2"/>
    </font>
    <font>
      <b/>
      <sz val="12"/>
      <color indexed="8"/>
      <name val="Calibri"/>
      <family val="2"/>
    </font>
    <font>
      <b/>
      <sz val="7"/>
      <color indexed="8"/>
      <name val="Calibri"/>
      <family val="2"/>
    </font>
    <font>
      <sz val="12"/>
      <color theme="1"/>
      <name val="Calibri"/>
      <family val="2"/>
    </font>
    <font>
      <sz val="8"/>
      <color rgb="FF000000"/>
      <name val="Calibri"/>
      <family val="2"/>
    </font>
    <font>
      <i/>
      <sz val="6"/>
      <color rgb="FF000000"/>
      <name val="Calibri"/>
      <family val="2"/>
    </font>
  </fonts>
  <fills count="11">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FCFC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15" fillId="0" borderId="0"/>
    <xf numFmtId="0" fontId="27" fillId="0" borderId="0"/>
    <xf numFmtId="43" fontId="27" fillId="0" borderId="0" applyFont="0" applyFill="0" applyBorder="0" applyAlignment="0" applyProtection="0"/>
    <xf numFmtId="43" fontId="1" fillId="0" borderId="0" applyFont="0" applyFill="0" applyBorder="0" applyAlignment="0" applyProtection="0"/>
  </cellStyleXfs>
  <cellXfs count="309">
    <xf numFmtId="0" fontId="0" fillId="0" borderId="0" xfId="0"/>
    <xf numFmtId="0" fontId="4" fillId="0" borderId="0" xfId="0" applyFont="1" applyAlignment="1">
      <alignment horizontal="center"/>
    </xf>
    <xf numFmtId="0" fontId="4"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Fill="1" applyAlignment="1">
      <alignment horizontal="justify" vertical="top" wrapText="1"/>
    </xf>
    <xf numFmtId="0" fontId="9" fillId="0" borderId="0" xfId="0" applyFont="1" applyAlignment="1">
      <alignment horizontal="left" vertical="top"/>
    </xf>
    <xf numFmtId="0" fontId="4" fillId="0" borderId="0" xfId="0" applyFont="1" applyAlignment="1">
      <alignment vertical="top"/>
    </xf>
    <xf numFmtId="0" fontId="14" fillId="0" borderId="0" xfId="0" applyFont="1" applyFill="1" applyAlignment="1">
      <alignment horizontal="justify" vertical="top" wrapText="1"/>
    </xf>
    <xf numFmtId="0" fontId="16" fillId="0" borderId="0"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16" fillId="0" borderId="10" xfId="2" applyFont="1" applyFill="1" applyBorder="1" applyAlignment="1">
      <alignment horizontal="center" vertical="center" wrapText="1"/>
    </xf>
    <xf numFmtId="43" fontId="18" fillId="0" borderId="10" xfId="1" applyFont="1" applyFill="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43" fontId="20" fillId="0" borderId="10" xfId="1" applyFont="1" applyFill="1" applyBorder="1" applyAlignment="1">
      <alignment horizontal="right" vertical="center" wrapText="1"/>
    </xf>
    <xf numFmtId="43" fontId="18" fillId="0" borderId="10" xfId="1" applyFont="1" applyFill="1" applyBorder="1" applyAlignment="1">
      <alignment horizontal="right" vertical="center"/>
    </xf>
    <xf numFmtId="43" fontId="18" fillId="3" borderId="10" xfId="1" applyFont="1" applyFill="1" applyBorder="1" applyAlignment="1">
      <alignment horizontal="right" vertical="center"/>
    </xf>
    <xf numFmtId="43" fontId="16" fillId="5" borderId="10" xfId="1" applyFont="1" applyFill="1" applyBorder="1" applyAlignment="1">
      <alignment horizontal="right" vertical="center" wrapText="1"/>
    </xf>
    <xf numFmtId="43" fontId="4" fillId="0" borderId="0" xfId="0" applyNumberFormat="1" applyFont="1" applyAlignment="1">
      <alignment vertical="center"/>
    </xf>
    <xf numFmtId="0" fontId="14" fillId="0" borderId="0" xfId="0" applyFont="1" applyAlignment="1">
      <alignment horizontal="left" vertical="center"/>
    </xf>
    <xf numFmtId="0" fontId="4" fillId="6" borderId="0" xfId="0" applyFont="1" applyFill="1" applyAlignment="1">
      <alignment horizontal="center"/>
    </xf>
    <xf numFmtId="0" fontId="14" fillId="0" borderId="0" xfId="0" applyFont="1" applyFill="1" applyAlignment="1">
      <alignment horizontal="left" vertical="center" wrapText="1"/>
    </xf>
    <xf numFmtId="0" fontId="4" fillId="0" borderId="0" xfId="0" applyFont="1" applyFill="1" applyAlignment="1">
      <alignment horizontal="center"/>
    </xf>
    <xf numFmtId="0" fontId="4" fillId="0" borderId="0" xfId="0" applyFont="1" applyFill="1"/>
    <xf numFmtId="0" fontId="23" fillId="7" borderId="10" xfId="0" applyFont="1" applyFill="1" applyBorder="1" applyAlignment="1">
      <alignment horizontal="center" vertical="center" wrapText="1"/>
    </xf>
    <xf numFmtId="43" fontId="5" fillId="0" borderId="10" xfId="1" applyFont="1" applyBorder="1" applyAlignment="1">
      <alignment horizontal="right" vertical="center" wrapText="1" indent="1"/>
    </xf>
    <xf numFmtId="0" fontId="5" fillId="0" borderId="0" xfId="0" applyFont="1" applyAlignment="1">
      <alignment vertical="justify" wrapText="1"/>
    </xf>
    <xf numFmtId="0" fontId="23" fillId="0" borderId="0" xfId="0" applyFont="1" applyAlignment="1">
      <alignment horizontal="right" vertical="justify" wrapText="1"/>
    </xf>
    <xf numFmtId="43" fontId="23" fillId="0" borderId="10" xfId="1" applyFont="1" applyBorder="1" applyAlignment="1">
      <alignment horizontal="right" vertical="center" wrapText="1" indent="1"/>
    </xf>
    <xf numFmtId="43" fontId="4" fillId="0" borderId="0" xfId="0" applyNumberFormat="1" applyFont="1"/>
    <xf numFmtId="0" fontId="9" fillId="0" borderId="0" xfId="0" applyFont="1" applyAlignment="1">
      <alignment horizontal="justify" vertical="justify" wrapText="1"/>
    </xf>
    <xf numFmtId="0" fontId="4" fillId="0" borderId="0" xfId="0" applyFont="1" applyAlignment="1">
      <alignment horizontal="justify" vertical="justify" wrapText="1"/>
    </xf>
    <xf numFmtId="0" fontId="8" fillId="0" borderId="0" xfId="0" applyFont="1" applyAlignment="1">
      <alignment horizontal="justify" vertical="justify" wrapText="1"/>
    </xf>
    <xf numFmtId="0" fontId="26" fillId="0" borderId="0" xfId="0" applyFont="1" applyAlignment="1">
      <alignment horizontal="justify" vertical="justify" wrapText="1"/>
    </xf>
    <xf numFmtId="0" fontId="8" fillId="0" borderId="0" xfId="3" applyFont="1" applyAlignment="1">
      <alignment horizontal="justify" vertical="justify" wrapText="1"/>
    </xf>
    <xf numFmtId="0" fontId="4" fillId="0" borderId="0" xfId="3" applyFont="1" applyAlignment="1">
      <alignment horizontal="center"/>
    </xf>
    <xf numFmtId="0" fontId="4" fillId="0" borderId="0" xfId="3" applyFont="1"/>
    <xf numFmtId="43" fontId="5" fillId="0" borderId="10" xfId="4" applyFont="1" applyBorder="1" applyAlignment="1">
      <alignment horizontal="right" vertical="center" wrapText="1" indent="1"/>
    </xf>
    <xf numFmtId="0" fontId="5" fillId="0" borderId="0" xfId="3" applyFont="1" applyAlignment="1">
      <alignment vertical="justify" wrapText="1"/>
    </xf>
    <xf numFmtId="0" fontId="23" fillId="0" borderId="0" xfId="3" applyFont="1" applyAlignment="1">
      <alignment horizontal="right" vertical="justify" wrapText="1"/>
    </xf>
    <xf numFmtId="43" fontId="23" fillId="0" borderId="10" xfId="4" applyFont="1" applyBorder="1" applyAlignment="1">
      <alignment horizontal="right" vertical="center" wrapText="1" indent="1"/>
    </xf>
    <xf numFmtId="0" fontId="9" fillId="0" borderId="0" xfId="0" applyFont="1" applyFill="1" applyAlignment="1">
      <alignment horizontal="left" vertical="top" wrapText="1"/>
    </xf>
    <xf numFmtId="43" fontId="23" fillId="0" borderId="0" xfId="4" applyFont="1" applyBorder="1" applyAlignment="1">
      <alignment horizontal="right" vertical="center" wrapText="1" indent="1"/>
    </xf>
    <xf numFmtId="0" fontId="26" fillId="0" borderId="0" xfId="3" applyFont="1" applyAlignment="1">
      <alignment horizontal="justify" vertical="justify" wrapText="1"/>
    </xf>
    <xf numFmtId="0" fontId="4" fillId="0" borderId="0" xfId="0" applyFont="1" applyFill="1" applyAlignment="1">
      <alignment horizontal="justify" vertical="top" wrapText="1"/>
    </xf>
    <xf numFmtId="0" fontId="4" fillId="8" borderId="10" xfId="0" applyFont="1" applyFill="1" applyBorder="1" applyAlignment="1">
      <alignment horizontal="center" vertical="top" wrapText="1"/>
    </xf>
    <xf numFmtId="43" fontId="4" fillId="0" borderId="10" xfId="1" applyFont="1" applyFill="1" applyBorder="1" applyAlignment="1">
      <alignment horizontal="right" vertical="center" wrapText="1"/>
    </xf>
    <xf numFmtId="0" fontId="4" fillId="0" borderId="0" xfId="0" applyFont="1" applyAlignment="1">
      <alignment horizontal="left"/>
    </xf>
    <xf numFmtId="0" fontId="4" fillId="0" borderId="0" xfId="0" applyFont="1" applyFill="1" applyAlignment="1">
      <alignment horizontal="left"/>
    </xf>
    <xf numFmtId="43" fontId="28" fillId="0" borderId="10" xfId="1" applyFont="1" applyFill="1" applyBorder="1" applyAlignment="1">
      <alignment horizontal="right" vertical="center" wrapText="1"/>
    </xf>
    <xf numFmtId="0" fontId="14" fillId="0" borderId="0" xfId="0" applyFont="1" applyFill="1" applyBorder="1" applyAlignment="1">
      <alignment horizontal="left" vertical="center" wrapText="1"/>
    </xf>
    <xf numFmtId="43" fontId="28" fillId="0" borderId="0" xfId="1" applyFont="1" applyFill="1" applyBorder="1" applyAlignment="1">
      <alignment horizontal="right" vertical="center" wrapText="1"/>
    </xf>
    <xf numFmtId="0" fontId="16" fillId="0" borderId="0" xfId="2" applyFont="1" applyFill="1" applyBorder="1" applyAlignment="1">
      <alignment vertical="center" wrapText="1"/>
    </xf>
    <xf numFmtId="0" fontId="29" fillId="0" borderId="0" xfId="2" applyFont="1" applyBorder="1" applyAlignment="1">
      <alignment horizontal="center" vertical="center" wrapText="1"/>
    </xf>
    <xf numFmtId="0" fontId="16" fillId="3" borderId="0" xfId="2" applyFont="1" applyFill="1" applyBorder="1" applyAlignment="1">
      <alignment horizontal="center" vertical="center"/>
    </xf>
    <xf numFmtId="0" fontId="30" fillId="0" borderId="4" xfId="0" applyFont="1" applyFill="1" applyBorder="1" applyAlignment="1">
      <alignment vertical="center" wrapText="1"/>
    </xf>
    <xf numFmtId="0" fontId="30" fillId="0" borderId="11" xfId="0" applyFont="1" applyFill="1" applyBorder="1" applyAlignment="1">
      <alignment vertical="center" wrapText="1"/>
    </xf>
    <xf numFmtId="4" fontId="18" fillId="0" borderId="11" xfId="0" applyNumberFormat="1" applyFont="1" applyFill="1" applyBorder="1" applyAlignment="1">
      <alignment horizontal="right" wrapText="1"/>
    </xf>
    <xf numFmtId="4" fontId="18" fillId="0" borderId="11" xfId="0" quotePrefix="1" applyNumberFormat="1" applyFont="1" applyFill="1" applyBorder="1" applyAlignment="1">
      <alignment horizontal="right" vertical="center" wrapText="1"/>
    </xf>
    <xf numFmtId="4" fontId="18" fillId="0" borderId="5" xfId="0" quotePrefix="1" applyNumberFormat="1" applyFont="1" applyFill="1" applyBorder="1" applyAlignment="1">
      <alignment horizontal="right" vertical="center" wrapText="1"/>
    </xf>
    <xf numFmtId="0" fontId="18" fillId="0" borderId="0" xfId="0" applyFont="1" applyFill="1" applyBorder="1" applyAlignment="1">
      <alignment horizontal="left"/>
    </xf>
    <xf numFmtId="0" fontId="32" fillId="0" borderId="0" xfId="0" applyFont="1" applyBorder="1"/>
    <xf numFmtId="4" fontId="18" fillId="0" borderId="0" xfId="1" quotePrefix="1" applyNumberFormat="1" applyFont="1" applyFill="1" applyBorder="1" applyAlignment="1">
      <alignment horizontal="right" wrapText="1"/>
    </xf>
    <xf numFmtId="4" fontId="18" fillId="0" borderId="7" xfId="1" quotePrefix="1" applyNumberFormat="1" applyFont="1" applyFill="1" applyBorder="1" applyAlignment="1">
      <alignment horizontal="right" wrapText="1"/>
    </xf>
    <xf numFmtId="0" fontId="30" fillId="0" borderId="13" xfId="0" applyFont="1" applyFill="1" applyBorder="1" applyAlignment="1">
      <alignment horizontal="center"/>
    </xf>
    <xf numFmtId="0" fontId="30" fillId="0" borderId="0" xfId="0" applyFont="1" applyFill="1" applyBorder="1" applyAlignment="1">
      <alignment horizontal="center"/>
    </xf>
    <xf numFmtId="0" fontId="20" fillId="0" borderId="0" xfId="0" applyFont="1" applyFill="1" applyBorder="1" applyAlignment="1">
      <alignment horizontal="left"/>
    </xf>
    <xf numFmtId="4" fontId="20" fillId="0" borderId="0" xfId="1" quotePrefix="1" applyNumberFormat="1" applyFont="1" applyFill="1" applyBorder="1" applyAlignment="1">
      <alignment horizontal="right" wrapText="1"/>
    </xf>
    <xf numFmtId="4" fontId="20" fillId="0" borderId="7" xfId="1" quotePrefix="1" applyNumberFormat="1" applyFont="1" applyFill="1" applyBorder="1" applyAlignment="1">
      <alignment horizontal="right" wrapText="1"/>
    </xf>
    <xf numFmtId="0" fontId="16" fillId="0" borderId="13" xfId="0" quotePrefix="1" applyFont="1" applyFill="1" applyBorder="1" applyAlignment="1">
      <alignment horizontal="center" wrapText="1"/>
    </xf>
    <xf numFmtId="0" fontId="16" fillId="0" borderId="0" xfId="0" quotePrefix="1" applyFont="1" applyFill="1" applyBorder="1" applyAlignment="1">
      <alignment horizontal="center" wrapText="1"/>
    </xf>
    <xf numFmtId="0" fontId="16" fillId="0" borderId="8" xfId="0" quotePrefix="1" applyFont="1" applyFill="1" applyBorder="1" applyAlignment="1">
      <alignment horizontal="center" wrapText="1"/>
    </xf>
    <xf numFmtId="0" fontId="16" fillId="0" borderId="12" xfId="0" quotePrefix="1" applyFont="1" applyFill="1" applyBorder="1" applyAlignment="1">
      <alignment horizontal="center" wrapText="1"/>
    </xf>
    <xf numFmtId="0" fontId="33" fillId="0" borderId="12" xfId="0" applyFont="1" applyFill="1" applyBorder="1" applyAlignment="1">
      <alignment horizontal="left" wrapText="1"/>
    </xf>
    <xf numFmtId="0" fontId="20" fillId="0" borderId="12" xfId="0" applyFont="1" applyFill="1" applyBorder="1" applyAlignment="1">
      <alignment horizontal="left"/>
    </xf>
    <xf numFmtId="0" fontId="32" fillId="0" borderId="12" xfId="0" applyFont="1" applyBorder="1"/>
    <xf numFmtId="4" fontId="20" fillId="0" borderId="12" xfId="1" quotePrefix="1" applyNumberFormat="1" applyFont="1" applyFill="1" applyBorder="1" applyAlignment="1">
      <alignment horizontal="right" wrapText="1"/>
    </xf>
    <xf numFmtId="4" fontId="20" fillId="0" borderId="9" xfId="1" quotePrefix="1" applyNumberFormat="1" applyFont="1" applyFill="1" applyBorder="1" applyAlignment="1">
      <alignment horizontal="right" wrapText="1"/>
    </xf>
    <xf numFmtId="0" fontId="18" fillId="0" borderId="11" xfId="0" applyFont="1" applyFill="1" applyBorder="1" applyAlignment="1">
      <alignment horizontal="left"/>
    </xf>
    <xf numFmtId="0" fontId="32" fillId="0" borderId="11" xfId="0" applyFont="1" applyBorder="1"/>
    <xf numFmtId="4" fontId="18" fillId="0" borderId="11" xfId="1" quotePrefix="1" applyNumberFormat="1" applyFont="1" applyFill="1" applyBorder="1" applyAlignment="1">
      <alignment horizontal="right" wrapText="1"/>
    </xf>
    <xf numFmtId="0" fontId="16" fillId="0" borderId="8" xfId="0" applyFont="1" applyFill="1" applyBorder="1" applyAlignment="1">
      <alignment horizontal="center" wrapText="1"/>
    </xf>
    <xf numFmtId="0" fontId="16" fillId="0" borderId="12" xfId="0" applyFont="1" applyFill="1" applyBorder="1" applyAlignment="1">
      <alignment horizontal="center" wrapText="1"/>
    </xf>
    <xf numFmtId="0" fontId="18" fillId="0" borderId="12" xfId="0" applyFont="1" applyFill="1" applyBorder="1" applyAlignment="1">
      <alignment horizontal="left" wrapText="1"/>
    </xf>
    <xf numFmtId="4" fontId="18" fillId="0" borderId="12" xfId="1" applyNumberFormat="1" applyFont="1" applyFill="1" applyBorder="1" applyAlignment="1">
      <alignment horizontal="right"/>
    </xf>
    <xf numFmtId="4" fontId="18" fillId="0" borderId="9" xfId="1" quotePrefix="1" applyNumberFormat="1" applyFont="1" applyFill="1" applyBorder="1" applyAlignment="1">
      <alignment horizontal="right" wrapText="1"/>
    </xf>
    <xf numFmtId="0" fontId="4" fillId="0" borderId="0" xfId="0" applyFont="1" applyFill="1" applyBorder="1"/>
    <xf numFmtId="4" fontId="18" fillId="0" borderId="5" xfId="1" quotePrefix="1" applyNumberFormat="1" applyFont="1" applyFill="1" applyBorder="1" applyAlignment="1">
      <alignment horizontal="right" wrapText="1"/>
    </xf>
    <xf numFmtId="4" fontId="18" fillId="0" borderId="9" xfId="1" applyNumberFormat="1" applyFont="1" applyFill="1" applyBorder="1" applyAlignment="1">
      <alignment horizontal="right"/>
    </xf>
    <xf numFmtId="0" fontId="30" fillId="0" borderId="4" xfId="0" applyFont="1" applyFill="1" applyBorder="1" applyAlignment="1">
      <alignment horizontal="left"/>
    </xf>
    <xf numFmtId="0" fontId="30" fillId="0" borderId="11" xfId="0" applyFont="1" applyFill="1" applyBorder="1" applyAlignment="1">
      <alignment horizontal="left"/>
    </xf>
    <xf numFmtId="0" fontId="34" fillId="0" borderId="11" xfId="0" applyFont="1" applyFill="1" applyBorder="1" applyAlignment="1">
      <alignment horizontal="right"/>
    </xf>
    <xf numFmtId="0" fontId="16" fillId="0" borderId="11" xfId="0" applyFont="1" applyFill="1" applyBorder="1" applyAlignment="1">
      <alignment horizontal="left"/>
    </xf>
    <xf numFmtId="4" fontId="16" fillId="9" borderId="11" xfId="1" quotePrefix="1" applyNumberFormat="1" applyFont="1" applyFill="1" applyBorder="1" applyAlignment="1">
      <alignment horizontal="right" wrapText="1"/>
    </xf>
    <xf numFmtId="4" fontId="16" fillId="9" borderId="5" xfId="1" quotePrefix="1" applyNumberFormat="1" applyFont="1" applyFill="1" applyBorder="1" applyAlignment="1">
      <alignment horizontal="right" wrapText="1"/>
    </xf>
    <xf numFmtId="0" fontId="30" fillId="0" borderId="12" xfId="0" applyFont="1" applyFill="1" applyBorder="1" applyAlignment="1">
      <alignment horizontal="left" wrapText="1"/>
    </xf>
    <xf numFmtId="0" fontId="30" fillId="0" borderId="12" xfId="0" applyFont="1" applyFill="1" applyBorder="1" applyAlignment="1">
      <alignment horizontal="left"/>
    </xf>
    <xf numFmtId="4" fontId="16" fillId="9" borderId="12" xfId="1" quotePrefix="1" applyNumberFormat="1" applyFont="1" applyFill="1" applyBorder="1" applyAlignment="1">
      <alignment horizontal="right" wrapText="1"/>
    </xf>
    <xf numFmtId="4" fontId="16" fillId="9" borderId="9" xfId="1" quotePrefix="1" applyNumberFormat="1" applyFont="1" applyFill="1" applyBorder="1" applyAlignment="1">
      <alignment horizontal="right" wrapText="1"/>
    </xf>
    <xf numFmtId="0" fontId="28" fillId="0" borderId="0" xfId="0" applyFont="1"/>
    <xf numFmtId="43" fontId="23" fillId="7" borderId="10" xfId="1" applyFont="1" applyFill="1" applyBorder="1" applyAlignment="1">
      <alignment horizontal="center" vertical="center" wrapText="1"/>
    </xf>
    <xf numFmtId="0" fontId="9" fillId="0" borderId="0" xfId="0" applyFont="1" applyAlignment="1">
      <alignment horizontal="left" vertical="center" indent="5"/>
    </xf>
    <xf numFmtId="43" fontId="4" fillId="0" borderId="0" xfId="0" applyNumberFormat="1" applyFont="1" applyAlignment="1">
      <alignment horizontal="center"/>
    </xf>
    <xf numFmtId="43" fontId="23" fillId="7" borderId="10" xfId="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justify" vertical="center" wrapText="1"/>
    </xf>
    <xf numFmtId="0" fontId="9" fillId="0" borderId="0" xfId="0" applyFont="1" applyAlignment="1">
      <alignment horizontal="justify" vertical="top" wrapText="1"/>
    </xf>
    <xf numFmtId="0" fontId="4" fillId="0" borderId="0" xfId="0" applyFont="1" applyAlignment="1">
      <alignment horizontal="justify" vertical="top" wrapText="1"/>
    </xf>
    <xf numFmtId="43" fontId="23" fillId="7" borderId="14" xfId="0" applyNumberFormat="1" applyFont="1" applyFill="1" applyBorder="1" applyAlignment="1">
      <alignment horizontal="center" vertical="center" wrapText="1"/>
    </xf>
    <xf numFmtId="0" fontId="9" fillId="0" borderId="0" xfId="0" quotePrefix="1" applyFont="1" applyBorder="1" applyAlignment="1">
      <alignment vertical="justify" wrapText="1"/>
    </xf>
    <xf numFmtId="43" fontId="4" fillId="0" borderId="10" xfId="0" applyNumberFormat="1" applyFont="1" applyFill="1" applyBorder="1" applyAlignment="1">
      <alignment vertical="justify" wrapText="1"/>
    </xf>
    <xf numFmtId="0" fontId="4" fillId="0" borderId="0" xfId="0" applyFont="1" applyAlignment="1">
      <alignment vertical="justify" wrapText="1"/>
    </xf>
    <xf numFmtId="43" fontId="23" fillId="0" borderId="10" xfId="1" applyFont="1" applyFill="1" applyBorder="1" applyAlignment="1">
      <alignment horizontal="right" vertical="center" wrapText="1" indent="1"/>
    </xf>
    <xf numFmtId="0" fontId="14" fillId="0" borderId="0" xfId="0" applyFont="1" applyAlignment="1">
      <alignment horizontal="justify" vertical="top" wrapText="1"/>
    </xf>
    <xf numFmtId="0" fontId="14" fillId="0" borderId="0" xfId="0" applyFont="1" applyAlignment="1">
      <alignment horizontal="justify" vertical="justify" wrapText="1"/>
    </xf>
    <xf numFmtId="0" fontId="4" fillId="0" borderId="2" xfId="0" applyFont="1" applyFill="1" applyBorder="1" applyAlignment="1">
      <alignment horizontal="left"/>
    </xf>
    <xf numFmtId="0" fontId="4" fillId="0" borderId="2" xfId="0" applyFont="1" applyFill="1" applyBorder="1"/>
    <xf numFmtId="43" fontId="4" fillId="0" borderId="10" xfId="5" applyFont="1" applyFill="1" applyBorder="1" applyAlignment="1">
      <alignment horizontal="left" vertical="center" wrapText="1" indent="1"/>
    </xf>
    <xf numFmtId="0" fontId="4" fillId="0" borderId="12" xfId="0" applyFont="1" applyFill="1" applyBorder="1"/>
    <xf numFmtId="43" fontId="4" fillId="0" borderId="6" xfId="5" applyFont="1" applyFill="1" applyBorder="1" applyAlignment="1">
      <alignment horizontal="left" vertical="center" wrapText="1" indent="1"/>
    </xf>
    <xf numFmtId="0" fontId="4" fillId="0" borderId="11" xfId="0" applyFont="1" applyFill="1" applyBorder="1"/>
    <xf numFmtId="43" fontId="4" fillId="0" borderId="14" xfId="5" applyFont="1" applyFill="1" applyBorder="1" applyAlignment="1">
      <alignment horizontal="justify" vertical="center" wrapText="1"/>
    </xf>
    <xf numFmtId="43" fontId="4" fillId="0" borderId="15" xfId="5" applyFont="1" applyFill="1" applyBorder="1" applyAlignment="1">
      <alignment horizontal="justify" vertical="center" wrapText="1"/>
    </xf>
    <xf numFmtId="43" fontId="4" fillId="0" borderId="6" xfId="5" applyFont="1" applyFill="1" applyBorder="1" applyAlignment="1">
      <alignment horizontal="justify" vertical="center" wrapText="1"/>
    </xf>
    <xf numFmtId="43" fontId="28" fillId="0" borderId="10" xfId="5" applyFont="1" applyFill="1" applyBorder="1" applyAlignment="1">
      <alignment vertical="center" wrapText="1"/>
    </xf>
    <xf numFmtId="43" fontId="4" fillId="0" borderId="14" xfId="1" applyFont="1" applyFill="1" applyBorder="1" applyAlignment="1">
      <alignment horizontal="right" vertical="center" wrapText="1"/>
    </xf>
    <xf numFmtId="43" fontId="4" fillId="0" borderId="15" xfId="1" applyFont="1" applyFill="1" applyBorder="1" applyAlignment="1">
      <alignment horizontal="right" vertical="center" wrapText="1"/>
    </xf>
    <xf numFmtId="43" fontId="28" fillId="0" borderId="15" xfId="5" applyFont="1" applyFill="1" applyBorder="1" applyAlignment="1">
      <alignment horizontal="justify" vertical="center" wrapText="1"/>
    </xf>
    <xf numFmtId="0" fontId="28" fillId="0" borderId="11" xfId="0" applyFont="1" applyFill="1" applyBorder="1"/>
    <xf numFmtId="4" fontId="28" fillId="0" borderId="14" xfId="0" applyNumberFormat="1" applyFont="1" applyFill="1" applyBorder="1" applyAlignment="1">
      <alignment horizontal="right" vertical="center" wrapText="1"/>
    </xf>
    <xf numFmtId="0" fontId="28" fillId="0" borderId="13" xfId="0" applyFont="1" applyFill="1" applyBorder="1" applyAlignment="1">
      <alignment horizontal="left" vertical="justify"/>
    </xf>
    <xf numFmtId="4" fontId="4" fillId="0" borderId="15" xfId="0" applyNumberFormat="1" applyFont="1" applyFill="1" applyBorder="1" applyAlignment="1">
      <alignment horizontal="right" vertical="center" wrapText="1"/>
    </xf>
    <xf numFmtId="0" fontId="28" fillId="0" borderId="0" xfId="0" applyFont="1" applyFill="1" applyBorder="1" applyAlignment="1">
      <alignment horizontal="left" vertical="justify"/>
    </xf>
    <xf numFmtId="0" fontId="28" fillId="0" borderId="0" xfId="0" applyFont="1" applyFill="1" applyBorder="1" applyAlignment="1">
      <alignment horizontal="right"/>
    </xf>
    <xf numFmtId="4" fontId="28" fillId="0" borderId="10" xfId="0" applyNumberFormat="1" applyFont="1" applyFill="1" applyBorder="1" applyAlignment="1">
      <alignment horizontal="right" vertical="center" wrapText="1"/>
    </xf>
    <xf numFmtId="0" fontId="4" fillId="0" borderId="13" xfId="0" applyFont="1" applyFill="1" applyBorder="1" applyAlignment="1">
      <alignment vertical="justify"/>
    </xf>
    <xf numFmtId="0" fontId="28" fillId="0" borderId="13" xfId="0"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justify"/>
    </xf>
    <xf numFmtId="4" fontId="28" fillId="0" borderId="10" xfId="0" applyNumberFormat="1" applyFont="1" applyFill="1" applyBorder="1" applyAlignment="1">
      <alignment vertical="center" wrapText="1"/>
    </xf>
    <xf numFmtId="0" fontId="28" fillId="0" borderId="0" xfId="0" applyFont="1" applyFill="1" applyBorder="1"/>
    <xf numFmtId="4" fontId="4" fillId="0" borderId="14" xfId="0" applyNumberFormat="1" applyFont="1" applyFill="1" applyBorder="1" applyAlignment="1">
      <alignment horizontal="right" vertical="center" wrapText="1"/>
    </xf>
    <xf numFmtId="0" fontId="28" fillId="0" borderId="8"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2" xfId="0" applyFont="1" applyFill="1" applyBorder="1" applyAlignment="1">
      <alignment vertical="justify"/>
    </xf>
    <xf numFmtId="0" fontId="28" fillId="0" borderId="12" xfId="0" applyFont="1" applyFill="1" applyBorder="1" applyAlignment="1">
      <alignment horizontal="right"/>
    </xf>
    <xf numFmtId="43" fontId="28" fillId="0" borderId="6" xfId="0" applyNumberFormat="1" applyFont="1" applyFill="1" applyBorder="1"/>
    <xf numFmtId="0" fontId="36" fillId="0" borderId="0" xfId="0" applyFont="1" applyAlignment="1">
      <alignment horizontal="justify" vertical="justify" wrapText="1"/>
    </xf>
    <xf numFmtId="0" fontId="9" fillId="0" borderId="0" xfId="0" applyFont="1" applyAlignment="1">
      <alignment vertical="top" wrapText="1"/>
    </xf>
    <xf numFmtId="43" fontId="4" fillId="0" borderId="10" xfId="0" applyNumberFormat="1" applyFont="1" applyBorder="1" applyAlignment="1">
      <alignment vertical="center" wrapText="1"/>
    </xf>
    <xf numFmtId="0" fontId="4" fillId="0" borderId="0" xfId="0" applyFont="1" applyAlignment="1">
      <alignment vertical="top" wrapText="1"/>
    </xf>
    <xf numFmtId="0" fontId="9" fillId="0" borderId="0" xfId="0" applyFont="1" applyFill="1" applyAlignment="1">
      <alignment horizontal="left" vertical="center"/>
    </xf>
    <xf numFmtId="0" fontId="28" fillId="0" borderId="10" xfId="0" applyFont="1" applyFill="1" applyBorder="1" applyAlignment="1">
      <alignment horizontal="center"/>
    </xf>
    <xf numFmtId="43" fontId="9" fillId="0" borderId="10" xfId="1" applyFont="1" applyFill="1" applyBorder="1" applyAlignment="1">
      <alignment horizontal="left" vertical="center" wrapText="1"/>
    </xf>
    <xf numFmtId="43" fontId="14" fillId="0" borderId="10" xfId="1" applyFont="1" applyFill="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9" fillId="0" borderId="0" xfId="0" applyFont="1" applyFill="1" applyAlignment="1">
      <alignment horizontal="justify" vertical="top"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4" fillId="0" borderId="0" xfId="0" applyFont="1" applyAlignment="1">
      <alignment horizontal="justify" vertical="top" wrapText="1"/>
    </xf>
    <xf numFmtId="0" fontId="28" fillId="0" borderId="0" xfId="0" applyFont="1" applyAlignment="1">
      <alignment horizontal="justify" vertical="top" wrapText="1"/>
    </xf>
    <xf numFmtId="0" fontId="9" fillId="0" borderId="0" xfId="0" applyFont="1" applyAlignment="1">
      <alignment horizontal="justify" vertical="top" wrapText="1"/>
    </xf>
    <xf numFmtId="0" fontId="4" fillId="0" borderId="0" xfId="0" applyFont="1" applyAlignment="1">
      <alignment horizontal="justify" vertical="top" wrapText="1"/>
    </xf>
    <xf numFmtId="0" fontId="9" fillId="0" borderId="0" xfId="0" applyFont="1" applyAlignment="1">
      <alignment horizontal="center" vertical="center"/>
    </xf>
    <xf numFmtId="0" fontId="9" fillId="10" borderId="16" xfId="0" applyFont="1" applyFill="1" applyBorder="1" applyAlignment="1">
      <alignment horizontal="center" vertical="justify" wrapText="1"/>
    </xf>
    <xf numFmtId="0" fontId="9" fillId="10" borderId="17" xfId="0" applyFont="1" applyFill="1" applyBorder="1" applyAlignment="1">
      <alignment horizontal="center" vertical="justify" wrapText="1"/>
    </xf>
    <xf numFmtId="0" fontId="4" fillId="0" borderId="17" xfId="0" applyFont="1" applyBorder="1" applyAlignment="1">
      <alignment horizontal="center" vertical="justify" wrapText="1"/>
    </xf>
    <xf numFmtId="0" fontId="4" fillId="0" borderId="18" xfId="0" applyFont="1" applyBorder="1" applyAlignment="1">
      <alignment horizontal="center" vertical="justify" wrapText="1"/>
    </xf>
    <xf numFmtId="0" fontId="9" fillId="0" borderId="1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9" fillId="0" borderId="0" xfId="0" applyFont="1" applyFill="1" applyAlignment="1">
      <alignment horizontal="justify" vertical="top" wrapText="1"/>
    </xf>
    <xf numFmtId="0" fontId="4" fillId="0" borderId="0" xfId="0" applyFont="1" applyFill="1" applyAlignment="1">
      <alignment horizontal="justify" vertical="top" wrapText="1"/>
    </xf>
    <xf numFmtId="0" fontId="9" fillId="0" borderId="10" xfId="0" applyFont="1" applyFill="1" applyBorder="1" applyAlignment="1">
      <alignment horizontal="left" vertical="center" wrapText="1"/>
    </xf>
    <xf numFmtId="0" fontId="14" fillId="0" borderId="10" xfId="0" applyFont="1" applyFill="1" applyBorder="1" applyAlignment="1">
      <alignment horizontal="right" vertical="center" wrapText="1"/>
    </xf>
    <xf numFmtId="0" fontId="4" fillId="0" borderId="10" xfId="0" applyFont="1" applyBorder="1" applyAlignment="1">
      <alignment horizontal="left" vertical="center" wrapText="1"/>
    </xf>
    <xf numFmtId="0" fontId="4" fillId="0" borderId="0" xfId="0" applyFont="1" applyFill="1" applyBorder="1" applyAlignment="1">
      <alignment horizontal="left" vertical="justify"/>
    </xf>
    <xf numFmtId="0" fontId="4" fillId="0" borderId="7" xfId="0" applyFont="1" applyFill="1" applyBorder="1" applyAlignment="1">
      <alignment horizontal="left" vertical="justify"/>
    </xf>
    <xf numFmtId="0" fontId="28" fillId="0" borderId="13" xfId="0" applyFont="1" applyFill="1" applyBorder="1" applyAlignment="1">
      <alignment horizontal="left" vertical="justify"/>
    </xf>
    <xf numFmtId="0" fontId="28" fillId="0" borderId="0" xfId="0" applyFont="1" applyFill="1" applyBorder="1" applyAlignment="1">
      <alignment horizontal="left" vertical="justify"/>
    </xf>
    <xf numFmtId="0" fontId="37" fillId="0" borderId="0" xfId="0" applyFont="1" applyAlignment="1">
      <alignment horizontal="justify" vertical="justify" wrapText="1"/>
    </xf>
    <xf numFmtId="0" fontId="14" fillId="0" borderId="0" xfId="0" applyFont="1" applyAlignment="1">
      <alignment horizontal="justify" vertical="justify" wrapText="1"/>
    </xf>
    <xf numFmtId="0" fontId="28" fillId="0" borderId="0" xfId="0" applyFont="1" applyAlignment="1">
      <alignment horizontal="justify" vertical="justify" wrapText="1"/>
    </xf>
    <xf numFmtId="0" fontId="9" fillId="0" borderId="0" xfId="0" applyFont="1" applyAlignment="1">
      <alignment horizontal="left" vertical="top" wrapText="1"/>
    </xf>
    <xf numFmtId="0" fontId="28" fillId="0" borderId="4" xfId="0" applyFont="1" applyFill="1" applyBorder="1" applyAlignment="1">
      <alignment horizontal="left" vertical="justify"/>
    </xf>
    <xf numFmtId="0" fontId="28" fillId="0" borderId="11" xfId="0" applyFont="1" applyFill="1" applyBorder="1" applyAlignment="1">
      <alignment horizontal="left" vertical="justify"/>
    </xf>
    <xf numFmtId="0" fontId="4" fillId="0" borderId="13" xfId="0" quotePrefix="1" applyFont="1" applyFill="1" applyBorder="1" applyAlignment="1">
      <alignment horizontal="left" vertical="justify"/>
    </xf>
    <xf numFmtId="0" fontId="4" fillId="0" borderId="8" xfId="0" quotePrefix="1" applyFont="1" applyFill="1" applyBorder="1" applyAlignment="1">
      <alignment horizontal="left" vertical="justify"/>
    </xf>
    <xf numFmtId="0" fontId="4" fillId="0" borderId="12" xfId="0" applyFont="1" applyFill="1" applyBorder="1" applyAlignment="1">
      <alignment horizontal="left" vertical="justify"/>
    </xf>
    <xf numFmtId="0" fontId="28" fillId="0" borderId="8" xfId="0" applyFont="1" applyFill="1" applyBorder="1" applyAlignment="1">
      <alignment horizontal="right" vertical="justify"/>
    </xf>
    <xf numFmtId="0" fontId="28" fillId="0" borderId="12" xfId="0" applyFont="1" applyFill="1" applyBorder="1" applyAlignment="1">
      <alignment horizontal="right" vertical="justify"/>
    </xf>
    <xf numFmtId="0" fontId="28" fillId="0" borderId="9" xfId="0" applyFont="1" applyFill="1" applyBorder="1" applyAlignment="1">
      <alignment horizontal="right" vertical="justify"/>
    </xf>
    <xf numFmtId="0" fontId="35" fillId="0" borderId="1" xfId="0" applyFont="1" applyFill="1" applyBorder="1" applyAlignment="1">
      <alignment horizontal="left" vertical="center"/>
    </xf>
    <xf numFmtId="0" fontId="35" fillId="0" borderId="2" xfId="0" applyFont="1" applyFill="1" applyBorder="1" applyAlignment="1">
      <alignment horizontal="left" vertical="center"/>
    </xf>
    <xf numFmtId="0" fontId="35" fillId="0" borderId="3" xfId="0" applyFont="1" applyFill="1" applyBorder="1" applyAlignment="1">
      <alignment horizontal="left" vertical="center"/>
    </xf>
    <xf numFmtId="0" fontId="28" fillId="0" borderId="4" xfId="0" quotePrefix="1" applyFont="1" applyFill="1" applyBorder="1" applyAlignment="1">
      <alignment horizontal="left" vertical="justify" wrapText="1"/>
    </xf>
    <xf numFmtId="0" fontId="28" fillId="0" borderId="5" xfId="0" applyFont="1" applyFill="1" applyBorder="1" applyAlignment="1">
      <alignment horizontal="left" vertical="justify"/>
    </xf>
    <xf numFmtId="0" fontId="4" fillId="0" borderId="4" xfId="0" quotePrefix="1" applyFont="1" applyFill="1" applyBorder="1" applyAlignment="1">
      <alignment horizontal="left" vertical="justify"/>
    </xf>
    <xf numFmtId="0" fontId="4" fillId="0" borderId="11" xfId="0" applyFont="1" applyFill="1" applyBorder="1" applyAlignment="1">
      <alignment horizontal="left" vertical="justify"/>
    </xf>
    <xf numFmtId="0" fontId="4" fillId="0" borderId="1" xfId="0" quotePrefix="1" applyFont="1" applyFill="1" applyBorder="1" applyAlignment="1">
      <alignment horizontal="left" vertical="justify"/>
    </xf>
    <xf numFmtId="0" fontId="4" fillId="0" borderId="2" xfId="0" applyFont="1" applyFill="1" applyBorder="1" applyAlignment="1">
      <alignment horizontal="left" vertical="justify"/>
    </xf>
    <xf numFmtId="0" fontId="5" fillId="0" borderId="1" xfId="0" applyFont="1" applyBorder="1" applyAlignment="1">
      <alignment horizontal="left" vertical="justify" wrapText="1"/>
    </xf>
    <xf numFmtId="0" fontId="5" fillId="0" borderId="2" xfId="0" applyFont="1" applyBorder="1" applyAlignment="1">
      <alignment horizontal="left" vertical="justify" wrapText="1"/>
    </xf>
    <xf numFmtId="0" fontId="5" fillId="0" borderId="3" xfId="0" applyFont="1" applyBorder="1" applyAlignment="1">
      <alignment horizontal="left" vertical="justify" wrapText="1"/>
    </xf>
    <xf numFmtId="0" fontId="23" fillId="7" borderId="1" xfId="0" applyFont="1" applyFill="1" applyBorder="1" applyAlignment="1">
      <alignment horizontal="left" vertical="justify" wrapText="1"/>
    </xf>
    <xf numFmtId="0" fontId="23" fillId="7" borderId="2" xfId="0" applyFont="1" applyFill="1" applyBorder="1" applyAlignment="1">
      <alignment horizontal="left" vertical="justify" wrapText="1"/>
    </xf>
    <xf numFmtId="0" fontId="23" fillId="7" borderId="3" xfId="0" applyFont="1" applyFill="1" applyBorder="1" applyAlignment="1">
      <alignment horizontal="left" vertical="justify" wrapText="1"/>
    </xf>
    <xf numFmtId="0" fontId="5" fillId="0" borderId="1" xfId="0" quotePrefix="1" applyFont="1" applyBorder="1" applyAlignment="1">
      <alignment horizontal="left" vertical="justify" wrapText="1"/>
    </xf>
    <xf numFmtId="0" fontId="23" fillId="7" borderId="1" xfId="0" applyFont="1" applyFill="1" applyBorder="1" applyAlignment="1">
      <alignment horizontal="center" vertical="justify" wrapText="1"/>
    </xf>
    <xf numFmtId="0" fontId="23" fillId="7" borderId="2" xfId="0" applyFont="1" applyFill="1" applyBorder="1" applyAlignment="1">
      <alignment horizontal="center" vertical="justify" wrapText="1"/>
    </xf>
    <xf numFmtId="0" fontId="23" fillId="7" borderId="3" xfId="0" applyFont="1" applyFill="1" applyBorder="1" applyAlignment="1">
      <alignment horizontal="center" vertical="justify" wrapText="1"/>
    </xf>
    <xf numFmtId="0" fontId="23" fillId="0" borderId="0" xfId="0" applyFont="1" applyAlignment="1">
      <alignment horizontal="right" vertical="justify" wrapText="1"/>
    </xf>
    <xf numFmtId="0" fontId="28" fillId="0" borderId="0" xfId="0" applyFont="1" applyAlignment="1">
      <alignment horizontal="right" vertical="justify" wrapText="1"/>
    </xf>
    <xf numFmtId="0" fontId="5" fillId="0" borderId="10" xfId="0" applyFont="1" applyBorder="1" applyAlignment="1">
      <alignment horizontal="justify" vertical="justify" wrapText="1"/>
    </xf>
    <xf numFmtId="0" fontId="4" fillId="0" borderId="10" xfId="0" applyFont="1" applyBorder="1" applyAlignment="1">
      <alignment horizontal="justify" vertical="justify" wrapText="1"/>
    </xf>
    <xf numFmtId="0" fontId="8" fillId="0" borderId="0" xfId="0" applyFont="1" applyAlignment="1">
      <alignment horizontal="justify" vertical="justify" wrapText="1"/>
    </xf>
    <xf numFmtId="0" fontId="26" fillId="0" borderId="0" xfId="0" applyFont="1" applyAlignment="1">
      <alignment horizontal="justify" vertical="justify" wrapText="1"/>
    </xf>
    <xf numFmtId="0" fontId="23" fillId="0" borderId="11" xfId="0" applyFont="1" applyBorder="1" applyAlignment="1">
      <alignment horizontal="right" vertical="justify" wrapText="1"/>
    </xf>
    <xf numFmtId="0" fontId="23" fillId="0" borderId="5" xfId="0" applyFont="1" applyBorder="1" applyAlignment="1">
      <alignment horizontal="right" vertical="justify" wrapText="1"/>
    </xf>
    <xf numFmtId="0" fontId="9" fillId="0" borderId="0" xfId="0" applyFont="1" applyAlignment="1">
      <alignment horizontal="justify" vertical="justify" wrapText="1"/>
    </xf>
    <xf numFmtId="0" fontId="4" fillId="0" borderId="0" xfId="0" applyFont="1" applyAlignment="1">
      <alignment horizontal="justify" vertical="justify" wrapText="1"/>
    </xf>
    <xf numFmtId="43" fontId="5" fillId="0" borderId="1" xfId="1" applyFont="1" applyBorder="1" applyAlignment="1">
      <alignment horizontal="justify" vertical="justify" wrapText="1"/>
    </xf>
    <xf numFmtId="43" fontId="5" fillId="0" borderId="2" xfId="1" applyFont="1" applyBorder="1" applyAlignment="1">
      <alignment horizontal="justify" vertical="justify" wrapText="1"/>
    </xf>
    <xf numFmtId="43" fontId="5" fillId="0" borderId="3" xfId="1" applyFont="1" applyBorder="1" applyAlignment="1">
      <alignment horizontal="justify" vertical="justify" wrapText="1"/>
    </xf>
    <xf numFmtId="43" fontId="23" fillId="0" borderId="11" xfId="1" applyFont="1" applyBorder="1" applyAlignment="1">
      <alignment horizontal="right" vertical="justify" wrapText="1"/>
    </xf>
    <xf numFmtId="43" fontId="23" fillId="0" borderId="5" xfId="1" applyFont="1" applyBorder="1" applyAlignment="1">
      <alignment horizontal="right" vertical="justify" wrapText="1"/>
    </xf>
    <xf numFmtId="43" fontId="23" fillId="7" borderId="1" xfId="1" applyFont="1" applyFill="1" applyBorder="1" applyAlignment="1">
      <alignment horizontal="center" vertical="justify" wrapText="1"/>
    </xf>
    <xf numFmtId="43" fontId="23" fillId="7" borderId="2" xfId="1" applyFont="1" applyFill="1" applyBorder="1" applyAlignment="1">
      <alignment horizontal="center" vertical="justify" wrapText="1"/>
    </xf>
    <xf numFmtId="43" fontId="23" fillId="7" borderId="3" xfId="1" applyFont="1" applyFill="1" applyBorder="1" applyAlignment="1">
      <alignment horizontal="center" vertical="justify" wrapText="1"/>
    </xf>
    <xf numFmtId="0" fontId="30" fillId="0" borderId="4" xfId="0" applyFont="1" applyFill="1" applyBorder="1" applyAlignment="1">
      <alignment horizontal="center"/>
    </xf>
    <xf numFmtId="0" fontId="30" fillId="0" borderId="11" xfId="0" applyFont="1" applyFill="1" applyBorder="1" applyAlignment="1">
      <alignment horizontal="center"/>
    </xf>
    <xf numFmtId="0" fontId="31" fillId="0" borderId="11"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0" fillId="0" borderId="13" xfId="0" applyFont="1" applyFill="1" applyBorder="1" applyAlignment="1">
      <alignment horizontal="center"/>
    </xf>
    <xf numFmtId="0" fontId="30" fillId="0" borderId="0" xfId="0" applyFont="1" applyFill="1" applyBorder="1" applyAlignment="1">
      <alignment horizontal="center"/>
    </xf>
    <xf numFmtId="0" fontId="30" fillId="0" borderId="11" xfId="0" applyFont="1" applyFill="1" applyBorder="1" applyAlignment="1">
      <alignment horizontal="center" vertical="center" wrapText="1"/>
    </xf>
    <xf numFmtId="0" fontId="16" fillId="0" borderId="4"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6" fillId="0" borderId="12" xfId="2" applyFont="1" applyFill="1" applyBorder="1" applyAlignment="1">
      <alignment horizontal="center" vertical="center" wrapText="1"/>
    </xf>
    <xf numFmtId="0" fontId="16" fillId="0" borderId="12" xfId="2" applyFont="1" applyFill="1" applyBorder="1" applyAlignment="1">
      <alignment horizontal="center" vertical="center"/>
    </xf>
    <xf numFmtId="0" fontId="16" fillId="0" borderId="5" xfId="2" applyFont="1" applyFill="1" applyBorder="1" applyAlignment="1">
      <alignment horizontal="center" vertical="center" wrapText="1"/>
    </xf>
    <xf numFmtId="0" fontId="16" fillId="0" borderId="9" xfId="2" applyFont="1" applyFill="1" applyBorder="1" applyAlignment="1">
      <alignment horizontal="center" vertical="center" wrapText="1"/>
    </xf>
    <xf numFmtId="0" fontId="14" fillId="0" borderId="10" xfId="0" applyFont="1" applyBorder="1" applyAlignment="1">
      <alignment horizontal="center" vertical="justify" wrapText="1"/>
    </xf>
    <xf numFmtId="0" fontId="28" fillId="0" borderId="10" xfId="0" applyFont="1" applyBorder="1" applyAlignment="1">
      <alignment horizontal="center" vertical="justify" wrapText="1"/>
    </xf>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4" fillId="0" borderId="10" xfId="0" applyFont="1" applyFill="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3" fillId="7" borderId="1" xfId="3" applyFont="1" applyFill="1" applyBorder="1" applyAlignment="1">
      <alignment horizontal="center" vertical="justify" wrapText="1"/>
    </xf>
    <xf numFmtId="0" fontId="23" fillId="7" borderId="2" xfId="3" applyFont="1" applyFill="1" applyBorder="1" applyAlignment="1">
      <alignment horizontal="center" vertical="justify" wrapText="1"/>
    </xf>
    <xf numFmtId="0" fontId="23" fillId="7" borderId="3" xfId="3" applyFont="1" applyFill="1" applyBorder="1" applyAlignment="1">
      <alignment horizontal="center" vertical="justify" wrapText="1"/>
    </xf>
    <xf numFmtId="0" fontId="5" fillId="0" borderId="1" xfId="3" applyFont="1" applyBorder="1" applyAlignment="1">
      <alignment horizontal="left" vertical="top" wrapText="1"/>
    </xf>
    <xf numFmtId="0" fontId="5" fillId="0" borderId="2" xfId="3" applyFont="1" applyBorder="1" applyAlignment="1">
      <alignment horizontal="left" vertical="top" wrapText="1"/>
    </xf>
    <xf numFmtId="0" fontId="5" fillId="0" borderId="3" xfId="3" applyFont="1" applyBorder="1" applyAlignment="1">
      <alignment horizontal="left" vertical="top" wrapText="1"/>
    </xf>
    <xf numFmtId="0" fontId="5" fillId="0" borderId="1" xfId="3" applyFont="1" applyBorder="1" applyAlignment="1">
      <alignment horizontal="left" vertical="justify" wrapText="1"/>
    </xf>
    <xf numFmtId="0" fontId="5" fillId="0" borderId="2" xfId="3" applyFont="1" applyBorder="1" applyAlignment="1">
      <alignment horizontal="left" vertical="justify" wrapText="1"/>
    </xf>
    <xf numFmtId="0" fontId="5" fillId="0" borderId="3" xfId="3" applyFont="1" applyBorder="1" applyAlignment="1">
      <alignment horizontal="left" vertical="justify" wrapText="1"/>
    </xf>
    <xf numFmtId="0" fontId="9" fillId="0" borderId="0" xfId="0" applyFont="1" applyFill="1" applyAlignment="1">
      <alignment horizontal="justify" vertical="justify" wrapText="1"/>
    </xf>
    <xf numFmtId="0" fontId="13" fillId="0" borderId="0" xfId="0" quotePrefix="1" applyFont="1" applyFill="1" applyAlignment="1">
      <alignment horizontal="justify" vertical="justify" wrapText="1"/>
    </xf>
    <xf numFmtId="0" fontId="4" fillId="0" borderId="0" xfId="0" applyFont="1" applyFill="1" applyAlignment="1">
      <alignment horizontal="justify" vertical="justify" wrapText="1"/>
    </xf>
    <xf numFmtId="0" fontId="24" fillId="0" borderId="0" xfId="0" applyFont="1" applyFill="1" applyAlignment="1">
      <alignment horizontal="justify" vertical="justify" wrapText="1"/>
    </xf>
    <xf numFmtId="0" fontId="25" fillId="0" borderId="0" xfId="0" applyFont="1" applyFill="1" applyAlignment="1">
      <alignment horizontal="justify" vertical="justify" wrapText="1"/>
    </xf>
    <xf numFmtId="0" fontId="24" fillId="0" borderId="0" xfId="0" applyFont="1" applyAlignment="1">
      <alignment horizontal="justify" vertical="justify" wrapText="1"/>
    </xf>
    <xf numFmtId="0" fontId="25" fillId="0" borderId="0" xfId="0" applyFont="1" applyAlignment="1">
      <alignment horizontal="justify" vertical="justify" wrapText="1"/>
    </xf>
    <xf numFmtId="0" fontId="20" fillId="3" borderId="1" xfId="2" applyFont="1" applyFill="1" applyBorder="1" applyAlignment="1">
      <alignment horizontal="center" vertical="center"/>
    </xf>
    <xf numFmtId="0" fontId="20" fillId="3" borderId="3" xfId="2" applyFont="1" applyFill="1" applyBorder="1" applyAlignment="1">
      <alignment horizontal="center" vertical="center"/>
    </xf>
    <xf numFmtId="0" fontId="18" fillId="0" borderId="10" xfId="2" applyFont="1" applyFill="1" applyBorder="1" applyAlignment="1">
      <alignment horizontal="right" vertical="center" wrapText="1"/>
    </xf>
    <xf numFmtId="0" fontId="14" fillId="0" borderId="0" xfId="0" applyFont="1" applyAlignment="1">
      <alignment horizontal="left" vertical="center"/>
    </xf>
    <xf numFmtId="0" fontId="22" fillId="0" borderId="0" xfId="0" applyFont="1" applyFill="1" applyAlignment="1">
      <alignment horizontal="justify" vertical="top" wrapText="1"/>
    </xf>
    <xf numFmtId="0" fontId="14" fillId="6" borderId="0" xfId="0" applyFont="1" applyFill="1" applyAlignment="1">
      <alignment horizontal="left" vertical="center" wrapText="1"/>
    </xf>
    <xf numFmtId="0" fontId="18" fillId="0" borderId="1" xfId="2" applyFont="1" applyFill="1" applyBorder="1" applyAlignment="1">
      <alignment horizontal="center" vertical="center"/>
    </xf>
    <xf numFmtId="0" fontId="18" fillId="0" borderId="3" xfId="2" applyFont="1" applyFill="1" applyBorder="1" applyAlignment="1">
      <alignment horizontal="center" vertical="center"/>
    </xf>
    <xf numFmtId="0" fontId="18" fillId="0" borderId="10" xfId="2" applyFont="1" applyFill="1" applyBorder="1" applyAlignment="1">
      <alignment horizontal="justify" vertical="center" wrapText="1"/>
    </xf>
    <xf numFmtId="0" fontId="20" fillId="0" borderId="10" xfId="2" applyFont="1" applyFill="1" applyBorder="1" applyAlignment="1">
      <alignment horizontal="justify" vertical="center" wrapText="1"/>
    </xf>
    <xf numFmtId="0" fontId="17" fillId="4" borderId="1" xfId="2" applyFont="1" applyFill="1" applyBorder="1" applyAlignment="1">
      <alignment horizontal="center" vertical="center"/>
    </xf>
    <xf numFmtId="0" fontId="17" fillId="4" borderId="3" xfId="2" applyFont="1" applyFill="1" applyBorder="1" applyAlignment="1">
      <alignment horizontal="center" vertical="center"/>
    </xf>
    <xf numFmtId="0" fontId="2" fillId="0" borderId="0" xfId="0" applyFont="1" applyAlignment="1">
      <alignment horizontal="center" vertical="justify" wrapText="1"/>
    </xf>
    <xf numFmtId="0" fontId="3" fillId="0" borderId="0" xfId="0" applyFont="1" applyAlignment="1">
      <alignment horizontal="center" vertical="justify" wrapText="1"/>
    </xf>
    <xf numFmtId="0" fontId="5" fillId="0" borderId="0" xfId="0" applyFont="1" applyAlignment="1">
      <alignment horizontal="center" vertical="center"/>
    </xf>
    <xf numFmtId="0" fontId="10" fillId="0" borderId="0" xfId="0" applyFont="1" applyAlignment="1">
      <alignment horizontal="center" vertical="justify" wrapText="1"/>
    </xf>
    <xf numFmtId="0" fontId="11" fillId="0" borderId="0" xfId="0" applyFont="1" applyAlignment="1">
      <alignment horizontal="center" vertical="justify" wrapText="1"/>
    </xf>
    <xf numFmtId="0" fontId="16" fillId="2" borderId="1" xfId="2" applyFont="1" applyFill="1" applyBorder="1" applyAlignment="1">
      <alignment horizontal="center" vertical="justify" wrapText="1"/>
    </xf>
    <xf numFmtId="0" fontId="16" fillId="2" borderId="2" xfId="2" applyFont="1" applyFill="1" applyBorder="1" applyAlignment="1">
      <alignment horizontal="center" vertical="justify" wrapText="1"/>
    </xf>
    <xf numFmtId="0" fontId="16" fillId="2" borderId="3" xfId="2" applyFont="1" applyFill="1" applyBorder="1" applyAlignment="1">
      <alignment horizontal="center" vertical="justify" wrapText="1"/>
    </xf>
    <xf numFmtId="0" fontId="16"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4" fillId="0" borderId="0" xfId="0" applyFont="1" applyFill="1" applyAlignment="1">
      <alignment horizontal="justify" vertical="top" wrapText="1"/>
    </xf>
  </cellXfs>
  <cellStyles count="6">
    <cellStyle name="Migliaia" xfId="1" builtinId="3"/>
    <cellStyle name="Migliaia 2" xfId="4"/>
    <cellStyle name="Migliaia 2 2" xfId="5"/>
    <cellStyle name="Normale" xfId="0" builtinId="0"/>
    <cellStyle name="Normale 3" xfId="3"/>
    <cellStyle name="Normale_Foglio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193964</xdr:rowOff>
    </xdr:from>
    <xdr:to>
      <xdr:col>9</xdr:col>
      <xdr:colOff>17318</xdr:colOff>
      <xdr:row>29</xdr:row>
      <xdr:rowOff>86591</xdr:rowOff>
    </xdr:to>
    <xdr:grpSp>
      <xdr:nvGrpSpPr>
        <xdr:cNvPr id="4" name="Group 25496">
          <a:extLst>
            <a:ext uri="{FF2B5EF4-FFF2-40B4-BE49-F238E27FC236}">
              <a16:creationId xmlns="" xmlns:a16="http://schemas.microsoft.com/office/drawing/2014/main" id="{50F6E0E5-7069-4AF8-89C5-27C2D84FA025}"/>
            </a:ext>
          </a:extLst>
        </xdr:cNvPr>
        <xdr:cNvGrpSpPr>
          <a:grpSpLocks/>
        </xdr:cNvGrpSpPr>
      </xdr:nvGrpSpPr>
      <xdr:grpSpPr bwMode="auto">
        <a:xfrm>
          <a:off x="0" y="6567055"/>
          <a:ext cx="7126432" cy="91786"/>
          <a:chOff x="0" y="0"/>
          <a:chExt cx="6156960" cy="9144"/>
        </a:xfrm>
      </xdr:grpSpPr>
      <xdr:sp macro="" textlink="">
        <xdr:nvSpPr>
          <xdr:cNvPr id="5" name="Shape 35082">
            <a:extLst>
              <a:ext uri="{FF2B5EF4-FFF2-40B4-BE49-F238E27FC236}">
                <a16:creationId xmlns="" xmlns:a16="http://schemas.microsoft.com/office/drawing/2014/main" id="{6F109436-9F67-4F9A-9BB0-828A43B46DB2}"/>
              </a:ext>
            </a:extLst>
          </xdr:cNvPr>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twoCellAnchor>
    <xdr:from>
      <xdr:col>0</xdr:col>
      <xdr:colOff>0</xdr:colOff>
      <xdr:row>28</xdr:row>
      <xdr:rowOff>1906</xdr:rowOff>
    </xdr:from>
    <xdr:to>
      <xdr:col>9</xdr:col>
      <xdr:colOff>0</xdr:colOff>
      <xdr:row>28</xdr:row>
      <xdr:rowOff>47625</xdr:rowOff>
    </xdr:to>
    <xdr:grpSp>
      <xdr:nvGrpSpPr>
        <xdr:cNvPr id="6" name="Group 25496">
          <a:extLst>
            <a:ext uri="{FF2B5EF4-FFF2-40B4-BE49-F238E27FC236}">
              <a16:creationId xmlns="" xmlns:a16="http://schemas.microsoft.com/office/drawing/2014/main" id="{7180BD72-7F87-47E5-B500-340E518205A6}"/>
            </a:ext>
          </a:extLst>
        </xdr:cNvPr>
        <xdr:cNvGrpSpPr>
          <a:grpSpLocks/>
        </xdr:cNvGrpSpPr>
      </xdr:nvGrpSpPr>
      <xdr:grpSpPr bwMode="auto">
        <a:xfrm>
          <a:off x="0" y="6374997"/>
          <a:ext cx="7109114" cy="45719"/>
          <a:chOff x="0" y="0"/>
          <a:chExt cx="6156960" cy="9144"/>
        </a:xfrm>
      </xdr:grpSpPr>
      <xdr:sp macro="" textlink="">
        <xdr:nvSpPr>
          <xdr:cNvPr id="7" name="Shape 35082">
            <a:extLst>
              <a:ext uri="{FF2B5EF4-FFF2-40B4-BE49-F238E27FC236}">
                <a16:creationId xmlns="" xmlns:a16="http://schemas.microsoft.com/office/drawing/2014/main" id="{4C401991-E6A1-46F6-9F99-0196A7EF6C6B}"/>
              </a:ext>
            </a:extLst>
          </xdr:cNvPr>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twoCellAnchor editAs="oneCell">
    <xdr:from>
      <xdr:col>4</xdr:col>
      <xdr:colOff>640772</xdr:colOff>
      <xdr:row>0</xdr:row>
      <xdr:rowOff>476250</xdr:rowOff>
    </xdr:from>
    <xdr:to>
      <xdr:col>5</xdr:col>
      <xdr:colOff>476249</xdr:colOff>
      <xdr:row>5</xdr:row>
      <xdr:rowOff>181841</xdr:rowOff>
    </xdr:to>
    <xdr:pic>
      <xdr:nvPicPr>
        <xdr:cNvPr id="9" name="Immagine 8">
          <a:extLst>
            <a:ext uri="{FF2B5EF4-FFF2-40B4-BE49-F238E27FC236}">
              <a16:creationId xmlns="" xmlns:a16="http://schemas.microsoft.com/office/drawing/2014/main" id="{7C297DC1-1ED9-48FE-9A9C-B08F7FD12B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5317" y="476250"/>
          <a:ext cx="952500"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i%20gigi\ARCHIVIO\GRONE\C-GRO-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i%20gigi\ARCHIVIO\TAVERNOL\CONSTA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ILPREV\Rpp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i%20gigi\ARCHIVIO\ANGOLO\CON-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DRIVE\BILANCI%20PUBBLICO\Comune%20di%20RANZANICO\2019\BOZZA%20BILANCIO%202019-2021%20RANZANICO%20DEFDA%20ANGELO09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CON"/>
      <sheetName val="UTIL. ONE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OST-RES"/>
    </sheetNames>
    <sheetDataSet>
      <sheetData sheetId="0" refreshError="1">
        <row r="10">
          <cell r="J10">
            <v>120609</v>
          </cell>
        </row>
        <row r="11">
          <cell r="J11" t="str">
            <v xml:space="preserve"> </v>
          </cell>
        </row>
        <row r="12">
          <cell r="J12">
            <v>310606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ZIALE"/>
      <sheetName val="MENU SEZ 1"/>
      <sheetName val="MENU SEZ 2"/>
      <sheetName val="MENU SEZ 3"/>
      <sheetName val="MENU STAMPE"/>
      <sheetName val="CAR_POP"/>
      <sheetName val="CAR_TER"/>
      <sheetName val="CAR_PER"/>
      <sheetName val="CAR_STR"/>
      <sheetName val="CAR_ORG"/>
      <sheetName val="CAR_ORG_DES"/>
      <sheetName val="1.3.4"/>
      <sheetName val="1.3.5"/>
      <sheetName val="1.4"/>
      <sheetName val="SEZ.1 PAG 1"/>
      <sheetName val="SEZ. 1 PAG 2"/>
      <sheetName val="SEZ.1 PAG 3"/>
      <sheetName val="SEZ.1 PAG 4"/>
      <sheetName val="SEZ.1 PAG 5"/>
      <sheetName val="SEZ.1 PAG 6"/>
      <sheetName val="SEZ.1 PAG 7"/>
      <sheetName val="SEZ.1 PAG 8"/>
      <sheetName val="PROGR"/>
      <sheetName val="CAR_DES_SEZ2"/>
      <sheetName val="COMM_SEZ_2"/>
      <sheetName val="3.3DES"/>
      <sheetName val="ST. 3.3 DES"/>
      <sheetName val="3.3"/>
      <sheetName val="3.4"/>
      <sheetName val="3.5"/>
      <sheetName val="3.6"/>
      <sheetName val="3.9"/>
      <sheetName val="RIPENTR"/>
      <sheetName val="RIPSPESA"/>
      <sheetName val="MENU SEZ 4"/>
      <sheetName val="4.2"/>
      <sheetName val="6.1"/>
      <sheetName val="RIEPILOGO DATI TRIENNALE spe"/>
      <sheetName val="RIEPILOGO DATI TRIENNALE ent"/>
      <sheetName val="E1C"/>
      <sheetName val="E2C"/>
      <sheetName val="E3C"/>
      <sheetName val="E4C"/>
      <sheetName val="E5C"/>
      <sheetName val="E6C"/>
      <sheetName val="S2C"/>
      <sheetName val="5.2"/>
      <sheetName val="S2C 421"/>
      <sheetName val="5.2 421"/>
      <sheetName val="S4C"/>
      <sheetName val="S5C"/>
      <sheetName val="S6C"/>
      <sheetName val="RIPARTO SPESE 4 IMP"/>
      <sheetName val="RIPARTO SPESE 5 IMP"/>
      <sheetName val="RIPARTO SPESE 6 IMP"/>
      <sheetName val="DATI"/>
      <sheetName val="RIPARTO ENTRATE 4 IMP"/>
      <sheetName val="RIPARTO ENTRATE 5 IMP"/>
      <sheetName val="RIPARTO ENTRATE 6 IMP"/>
      <sheetName val="COPERTINA SEZ.1"/>
      <sheetName val="COPERTINA SEZ.2"/>
      <sheetName val="COPERTINA SEZ.3"/>
      <sheetName val="COPERTINA SEZ.4"/>
      <sheetName val="COPERTINA SEZ.5"/>
      <sheetName val="COPERTINA SEZ.6"/>
      <sheetName val="ARCHIVIO PROGRAMMI"/>
      <sheetName val="ANAGRAFICA PROGRAMMI"/>
      <sheetName val="PROGR VIS"/>
      <sheetName val="COPERTINA SEZ.2E"/>
      <sheetName val="QUA2.1"/>
      <sheetName val="QUA2.2.1"/>
      <sheetName val="QUA2.2.2"/>
      <sheetName val="QUA2.2.3"/>
      <sheetName val="QUA2.2.4"/>
      <sheetName val="QUA2.2.5"/>
      <sheetName val="QUA2.2.6"/>
      <sheetName val="QUA2.2.7"/>
      <sheetName val="QUA2.1E"/>
      <sheetName val="QUA2.2.1E"/>
      <sheetName val="QUA2.2.2E"/>
      <sheetName val="QUA2.2.3E"/>
      <sheetName val="QUA2.2.4E"/>
      <sheetName val="QUA2.2.5E"/>
      <sheetName val="QUA2.2.6E"/>
      <sheetName val="QUA2.2.7E"/>
      <sheetName val="COPERTINA SEZ.3E"/>
      <sheetName val="3.3E"/>
      <sheetName val="3.9e"/>
      <sheetName val="Stampe"/>
      <sheetName val="Vai"/>
      <sheetName val="Riparti"/>
      <sheetName val="Apertura"/>
      <sheetName val="Aggiornamenti"/>
      <sheetName val="ProveMacro"/>
      <sheetName val="Vecchi"/>
      <sheetName val="ControlliRiparti"/>
      <sheetName val="Stampesez1"/>
      <sheetName val="VaiSezione1"/>
      <sheetName val="Modulo6"/>
      <sheetName val="Modulo1"/>
      <sheetName val="Mo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A5" t="str">
            <v>N.</v>
          </cell>
          <cell r="B5" t="str">
            <v>descrizione</v>
          </cell>
          <cell r="C5">
            <v>21010010</v>
          </cell>
          <cell r="D5">
            <v>21010020</v>
          </cell>
          <cell r="E5">
            <v>21020010</v>
          </cell>
          <cell r="F5">
            <v>21020020</v>
          </cell>
          <cell r="G5">
            <v>21030010</v>
          </cell>
          <cell r="H5">
            <v>21030020</v>
          </cell>
          <cell r="I5">
            <v>21040010</v>
          </cell>
          <cell r="J5">
            <v>21040020</v>
          </cell>
          <cell r="K5">
            <v>21050010</v>
          </cell>
          <cell r="L5">
            <v>21050020</v>
          </cell>
          <cell r="M5">
            <v>21060010</v>
          </cell>
          <cell r="N5">
            <v>21060020</v>
          </cell>
          <cell r="O5">
            <v>21070010</v>
          </cell>
          <cell r="P5">
            <v>21070020</v>
          </cell>
          <cell r="Q5">
            <v>21080010</v>
          </cell>
          <cell r="R5">
            <v>21080020</v>
          </cell>
          <cell r="S5">
            <v>21090010</v>
          </cell>
          <cell r="T5">
            <v>21090020</v>
          </cell>
          <cell r="U5">
            <v>21100010</v>
          </cell>
          <cell r="V5">
            <v>21100020</v>
          </cell>
          <cell r="W5">
            <v>21110010</v>
          </cell>
          <cell r="X5">
            <v>21110020</v>
          </cell>
          <cell r="Y5">
            <v>22010000</v>
          </cell>
          <cell r="Z5">
            <v>22020000</v>
          </cell>
          <cell r="AA5">
            <v>22030000</v>
          </cell>
          <cell r="AB5">
            <v>22040000</v>
          </cell>
          <cell r="AC5">
            <v>22050000</v>
          </cell>
          <cell r="AD5">
            <v>22060000</v>
          </cell>
          <cell r="AE5">
            <v>22070000</v>
          </cell>
          <cell r="AF5">
            <v>22080000</v>
          </cell>
          <cell r="AG5">
            <v>22090000</v>
          </cell>
          <cell r="AH5">
            <v>22100000</v>
          </cell>
          <cell r="AI5">
            <v>21010010</v>
          </cell>
          <cell r="AJ5">
            <v>21010020</v>
          </cell>
          <cell r="AK5">
            <v>21020010</v>
          </cell>
          <cell r="AL5">
            <v>21020020</v>
          </cell>
          <cell r="AM5">
            <v>21030010</v>
          </cell>
          <cell r="AN5">
            <v>21030020</v>
          </cell>
          <cell r="AO5">
            <v>21040010</v>
          </cell>
          <cell r="AP5">
            <v>21040020</v>
          </cell>
          <cell r="AQ5">
            <v>21050010</v>
          </cell>
          <cell r="AR5">
            <v>21050020</v>
          </cell>
          <cell r="AS5">
            <v>21060010</v>
          </cell>
          <cell r="AT5">
            <v>21060020</v>
          </cell>
          <cell r="AU5">
            <v>21070010</v>
          </cell>
          <cell r="AV5">
            <v>21070020</v>
          </cell>
          <cell r="AW5">
            <v>21080010</v>
          </cell>
          <cell r="AX5">
            <v>21080020</v>
          </cell>
          <cell r="AY5">
            <v>21090010</v>
          </cell>
          <cell r="AZ5">
            <v>21090020</v>
          </cell>
          <cell r="BA5">
            <v>21100010</v>
          </cell>
          <cell r="BB5">
            <v>21100020</v>
          </cell>
          <cell r="BC5">
            <v>21110010</v>
          </cell>
          <cell r="BD5">
            <v>21110020</v>
          </cell>
          <cell r="BE5">
            <v>22010000</v>
          </cell>
          <cell r="BF5">
            <v>22020000</v>
          </cell>
          <cell r="BG5">
            <v>22030000</v>
          </cell>
          <cell r="BH5">
            <v>22040000</v>
          </cell>
          <cell r="BI5">
            <v>22050000</v>
          </cell>
          <cell r="BJ5">
            <v>22060000</v>
          </cell>
          <cell r="BK5">
            <v>22070000</v>
          </cell>
          <cell r="BL5">
            <v>22080000</v>
          </cell>
          <cell r="BM5">
            <v>22090000</v>
          </cell>
          <cell r="BN5">
            <v>22100000</v>
          </cell>
          <cell r="BO5">
            <v>21010010</v>
          </cell>
          <cell r="BP5">
            <v>21010020</v>
          </cell>
          <cell r="BQ5">
            <v>21020010</v>
          </cell>
          <cell r="BR5">
            <v>21020020</v>
          </cell>
          <cell r="BS5">
            <v>21030010</v>
          </cell>
          <cell r="BT5">
            <v>21030020</v>
          </cell>
          <cell r="BU5">
            <v>21040010</v>
          </cell>
          <cell r="BV5">
            <v>21040020</v>
          </cell>
          <cell r="BW5">
            <v>21050010</v>
          </cell>
          <cell r="BX5">
            <v>21050020</v>
          </cell>
          <cell r="BY5">
            <v>21060010</v>
          </cell>
          <cell r="BZ5">
            <v>21060020</v>
          </cell>
          <cell r="CA5">
            <v>21070010</v>
          </cell>
          <cell r="CB5">
            <v>21070020</v>
          </cell>
          <cell r="CC5">
            <v>21080010</v>
          </cell>
          <cell r="CD5">
            <v>21080020</v>
          </cell>
          <cell r="CE5">
            <v>21090010</v>
          </cell>
          <cell r="CF5">
            <v>21090020</v>
          </cell>
          <cell r="CG5">
            <v>21100010</v>
          </cell>
          <cell r="CH5">
            <v>21100020</v>
          </cell>
          <cell r="CI5">
            <v>21110010</v>
          </cell>
          <cell r="CJ5">
            <v>21110020</v>
          </cell>
          <cell r="CK5">
            <v>22010000</v>
          </cell>
          <cell r="CL5">
            <v>22020000</v>
          </cell>
          <cell r="CM5">
            <v>22030000</v>
          </cell>
          <cell r="CN5">
            <v>22040000</v>
          </cell>
          <cell r="CO5">
            <v>22050000</v>
          </cell>
          <cell r="CP5">
            <v>22060000</v>
          </cell>
          <cell r="CQ5">
            <v>22070000</v>
          </cell>
          <cell r="CR5">
            <v>22080000</v>
          </cell>
          <cell r="CS5">
            <v>22090000</v>
          </cell>
          <cell r="CT5">
            <v>22100000</v>
          </cell>
        </row>
        <row r="6">
          <cell r="A6">
            <v>1</v>
          </cell>
          <cell r="B6" t="str">
            <v>AMMINISTRAZIONE GESTIONE E CONTROLLO</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60000</v>
          </cell>
          <cell r="Z6">
            <v>0</v>
          </cell>
          <cell r="AA6">
            <v>0</v>
          </cell>
          <cell r="AB6">
            <v>0</v>
          </cell>
          <cell r="AC6">
            <v>0</v>
          </cell>
          <cell r="AD6">
            <v>0</v>
          </cell>
          <cell r="AE6">
            <v>0</v>
          </cell>
          <cell r="AF6">
            <v>0</v>
          </cell>
          <cell r="AG6">
            <v>0</v>
          </cell>
          <cell r="AH6">
            <v>0</v>
          </cell>
          <cell r="AI6">
            <v>968550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540000</v>
          </cell>
          <cell r="BF6">
            <v>0</v>
          </cell>
          <cell r="BG6">
            <v>0</v>
          </cell>
          <cell r="BH6">
            <v>0</v>
          </cell>
          <cell r="BI6">
            <v>0</v>
          </cell>
          <cell r="BJ6">
            <v>0</v>
          </cell>
          <cell r="BK6">
            <v>0</v>
          </cell>
          <cell r="BL6">
            <v>0</v>
          </cell>
          <cell r="BM6">
            <v>0</v>
          </cell>
          <cell r="BN6">
            <v>0</v>
          </cell>
          <cell r="BO6">
            <v>902250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row>
        <row r="7">
          <cell r="A7">
            <v>2</v>
          </cell>
          <cell r="B7" t="str">
            <v>POLIZIA LOCALE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row>
        <row r="8">
          <cell r="A8">
            <v>3</v>
          </cell>
          <cell r="B8" t="str">
            <v>ISTRUZIONE PUBBLICA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64800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59600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row>
        <row r="9">
          <cell r="A9">
            <v>4</v>
          </cell>
          <cell r="B9" t="str">
            <v>CULTURA E BENI CULTURALI</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140500</v>
          </cell>
          <cell r="Z9">
            <v>0</v>
          </cell>
          <cell r="AA9">
            <v>0</v>
          </cell>
          <cell r="AB9">
            <v>0</v>
          </cell>
          <cell r="AC9">
            <v>0</v>
          </cell>
          <cell r="AD9">
            <v>0</v>
          </cell>
          <cell r="AE9">
            <v>0</v>
          </cell>
          <cell r="AF9">
            <v>0</v>
          </cell>
          <cell r="AG9">
            <v>0</v>
          </cell>
          <cell r="AH9">
            <v>0</v>
          </cell>
          <cell r="AI9">
            <v>183210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188010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row>
        <row r="10">
          <cell r="A10">
            <v>5</v>
          </cell>
          <cell r="B10" t="str">
            <v>SPORT E RICREAZIONE</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36000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37200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row>
        <row r="11">
          <cell r="A11">
            <v>6</v>
          </cell>
          <cell r="B11" t="str">
            <v>VIABILITA' E TRASPORTI</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row>
        <row r="12">
          <cell r="A12">
            <v>7</v>
          </cell>
          <cell r="B12" t="str">
            <v>GESTIONE TERRITORIO E AMBIENTE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row>
        <row r="13">
          <cell r="A13">
            <v>8</v>
          </cell>
          <cell r="B13" t="str">
            <v>SERVIZI SOCIALI</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row>
        <row r="14">
          <cell r="A14">
            <v>9</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row>
        <row r="15">
          <cell r="A15">
            <v>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row>
        <row r="16">
          <cell r="A16">
            <v>11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row>
        <row r="17">
          <cell r="A17">
            <v>12</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row>
        <row r="18">
          <cell r="A18">
            <v>13</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row>
        <row r="19">
          <cell r="A19">
            <v>14</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row>
        <row r="20">
          <cell r="A20">
            <v>15</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row>
        <row r="21">
          <cell r="A21">
            <v>16</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row>
        <row r="22">
          <cell r="A22">
            <v>17</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row>
        <row r="23">
          <cell r="A23">
            <v>18</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row>
        <row r="24">
          <cell r="A24">
            <v>19</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row>
        <row r="25">
          <cell r="A25">
            <v>20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row>
        <row r="26">
          <cell r="A26">
            <v>21</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row>
        <row r="27">
          <cell r="A27">
            <v>22</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row>
        <row r="28">
          <cell r="A28">
            <v>23</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row>
        <row r="29">
          <cell r="A29">
            <v>24</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row>
        <row r="30">
          <cell r="A30">
            <v>25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row>
        <row r="31">
          <cell r="A31">
            <v>26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row>
        <row r="32">
          <cell r="A32">
            <v>27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row>
        <row r="33">
          <cell r="A33">
            <v>28</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row>
        <row r="34">
          <cell r="A34">
            <v>29</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row>
        <row r="35">
          <cell r="A35">
            <v>30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 ONERI"/>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ENTRATA"/>
      <sheetName val="SPESA"/>
      <sheetName val="PAREGGIO"/>
      <sheetName val="relazione revisore"/>
      <sheetName val="VINCOLO BILANCIO"/>
      <sheetName val="FCDE"/>
      <sheetName val="nota integrativa"/>
      <sheetName val="Relaz.Revisore"/>
      <sheetName val="NuovaNotaAggDUPS"/>
      <sheetName val="aggdupcontabile"/>
      <sheetName val="PERSONALE2"/>
      <sheetName val="MUTUI"/>
    </sheetNames>
    <sheetDataSet>
      <sheetData sheetId="0"/>
      <sheetData sheetId="1">
        <row r="24">
          <cell r="I24">
            <v>848250</v>
          </cell>
          <cell r="J24">
            <v>848250</v>
          </cell>
          <cell r="K24">
            <v>837750</v>
          </cell>
        </row>
        <row r="28">
          <cell r="J28">
            <v>0</v>
          </cell>
          <cell r="K28">
            <v>0</v>
          </cell>
        </row>
        <row r="41">
          <cell r="I41">
            <v>10250</v>
          </cell>
          <cell r="J41">
            <v>10100</v>
          </cell>
          <cell r="K41">
            <v>9800</v>
          </cell>
        </row>
        <row r="48">
          <cell r="I48">
            <v>14500</v>
          </cell>
          <cell r="J48">
            <v>14500</v>
          </cell>
          <cell r="K48">
            <v>12000</v>
          </cell>
        </row>
        <row r="70">
          <cell r="I70">
            <v>36050</v>
          </cell>
          <cell r="J70">
            <v>36050</v>
          </cell>
          <cell r="K70">
            <v>33900</v>
          </cell>
        </row>
        <row r="80">
          <cell r="I80">
            <v>80650</v>
          </cell>
          <cell r="J80">
            <v>80650</v>
          </cell>
          <cell r="K80">
            <v>76650</v>
          </cell>
        </row>
        <row r="87">
          <cell r="I87">
            <v>93000</v>
          </cell>
          <cell r="J87">
            <v>63000</v>
          </cell>
          <cell r="K87">
            <v>48000</v>
          </cell>
        </row>
        <row r="93">
          <cell r="I93">
            <v>100</v>
          </cell>
          <cell r="J93">
            <v>100</v>
          </cell>
          <cell r="K93">
            <v>100</v>
          </cell>
        </row>
        <row r="98">
          <cell r="I98">
            <v>900</v>
          </cell>
          <cell r="J98">
            <v>900</v>
          </cell>
          <cell r="K98">
            <v>900</v>
          </cell>
        </row>
        <row r="105">
          <cell r="I105">
            <v>700</v>
          </cell>
          <cell r="J105">
            <v>700</v>
          </cell>
          <cell r="K105">
            <v>700</v>
          </cell>
        </row>
        <row r="114">
          <cell r="I114">
            <v>9800</v>
          </cell>
          <cell r="J114">
            <v>9800</v>
          </cell>
          <cell r="K114">
            <v>7300</v>
          </cell>
        </row>
        <row r="118">
          <cell r="I118">
            <v>200</v>
          </cell>
          <cell r="J118">
            <v>200</v>
          </cell>
          <cell r="K118">
            <v>100</v>
          </cell>
        </row>
        <row r="128">
          <cell r="E128" t="str">
            <v>CONTRIBUTO STATALE PER INVESTIMENTI DI MESSA SICUREZZA IMMOBILI (L.Stabilità 2019)</v>
          </cell>
          <cell r="I128">
            <v>40000</v>
          </cell>
        </row>
        <row r="129">
          <cell r="E129" t="str">
            <v>CONTRIBUTO REG.LE EFFICIENTAMENTO ENERGETICO EDIF.VIA G.MARCONI</v>
          </cell>
          <cell r="I129">
            <v>19800</v>
          </cell>
        </row>
        <row r="132">
          <cell r="E132" t="str">
            <v>CONCORSO DA COMUNI ASSOCIATI  PER "PROGETTO SICUREZZA"</v>
          </cell>
        </row>
        <row r="145">
          <cell r="E145" t="str">
            <v>Proventi da concessioni edilizie e sanzioni urbanistiche</v>
          </cell>
          <cell r="I145">
            <v>80000</v>
          </cell>
          <cell r="J145">
            <v>65000</v>
          </cell>
          <cell r="K145">
            <v>65000</v>
          </cell>
        </row>
        <row r="150">
          <cell r="E150" t="str">
            <v>FONDO AREE VERDI ex L.R. 12/2005 e s.m.i.</v>
          </cell>
          <cell r="I150">
            <v>5000</v>
          </cell>
          <cell r="J150">
            <v>5000</v>
          </cell>
          <cell r="K150">
            <v>5000</v>
          </cell>
        </row>
        <row r="151">
          <cell r="E151" t="str">
            <v>TOTALE</v>
          </cell>
        </row>
      </sheetData>
      <sheetData sheetId="2">
        <row r="13">
          <cell r="J13">
            <v>2000</v>
          </cell>
          <cell r="K13">
            <v>2000</v>
          </cell>
          <cell r="L13">
            <v>2000</v>
          </cell>
        </row>
        <row r="20">
          <cell r="J20">
            <v>27700</v>
          </cell>
          <cell r="K20">
            <v>26200</v>
          </cell>
          <cell r="L20">
            <v>26200</v>
          </cell>
        </row>
        <row r="24">
          <cell r="J24">
            <v>4500</v>
          </cell>
          <cell r="K24">
            <v>4500</v>
          </cell>
          <cell r="L24">
            <v>5000</v>
          </cell>
        </row>
        <row r="29">
          <cell r="J29">
            <v>1000</v>
          </cell>
          <cell r="K29">
            <v>1000</v>
          </cell>
          <cell r="L29">
            <v>1000</v>
          </cell>
        </row>
        <row r="39">
          <cell r="J39">
            <v>94200</v>
          </cell>
          <cell r="K39">
            <v>95100</v>
          </cell>
          <cell r="L39">
            <v>61900</v>
          </cell>
        </row>
        <row r="43">
          <cell r="J43">
            <v>5900</v>
          </cell>
          <cell r="K43">
            <v>6000</v>
          </cell>
          <cell r="L43">
            <v>3800</v>
          </cell>
        </row>
        <row r="62">
          <cell r="J62">
            <v>78630</v>
          </cell>
          <cell r="K62">
            <v>78150</v>
          </cell>
          <cell r="L62">
            <v>79700</v>
          </cell>
        </row>
        <row r="67">
          <cell r="J67">
            <v>6200</v>
          </cell>
          <cell r="K67">
            <v>6200</v>
          </cell>
          <cell r="L67">
            <v>6200</v>
          </cell>
        </row>
        <row r="71">
          <cell r="J71">
            <v>5700</v>
          </cell>
          <cell r="K71">
            <v>5700</v>
          </cell>
          <cell r="L71">
            <v>5700</v>
          </cell>
        </row>
        <row r="78">
          <cell r="J78">
            <v>2600</v>
          </cell>
          <cell r="K78">
            <v>2600</v>
          </cell>
          <cell r="L78">
            <v>2600</v>
          </cell>
        </row>
        <row r="82">
          <cell r="J82">
            <v>2500</v>
          </cell>
          <cell r="K82">
            <v>2500</v>
          </cell>
          <cell r="L82">
            <v>2500</v>
          </cell>
        </row>
        <row r="88">
          <cell r="J88">
            <v>2000</v>
          </cell>
          <cell r="K88">
            <v>2000</v>
          </cell>
          <cell r="L88">
            <v>2000</v>
          </cell>
        </row>
        <row r="92">
          <cell r="J92">
            <v>3000</v>
          </cell>
          <cell r="K92">
            <v>2000</v>
          </cell>
          <cell r="L92">
            <v>2000</v>
          </cell>
        </row>
        <row r="98">
          <cell r="J98">
            <v>2200</v>
          </cell>
          <cell r="K98">
            <v>2200</v>
          </cell>
          <cell r="L98">
            <v>2200</v>
          </cell>
        </row>
        <row r="105">
          <cell r="J105">
            <v>42300</v>
          </cell>
          <cell r="K105">
            <v>14410</v>
          </cell>
          <cell r="L105">
            <v>14500</v>
          </cell>
        </row>
        <row r="109">
          <cell r="J109">
            <v>2300</v>
          </cell>
          <cell r="K109">
            <v>2300</v>
          </cell>
          <cell r="L109">
            <v>2300</v>
          </cell>
        </row>
        <row r="116">
          <cell r="J116">
            <v>40400</v>
          </cell>
          <cell r="K116">
            <v>40800</v>
          </cell>
          <cell r="L116">
            <v>41200</v>
          </cell>
        </row>
        <row r="120">
          <cell r="J120">
            <v>2800</v>
          </cell>
          <cell r="K120">
            <v>2800</v>
          </cell>
          <cell r="L120">
            <v>2800</v>
          </cell>
        </row>
        <row r="125">
          <cell r="J125">
            <v>24000</v>
          </cell>
          <cell r="K125">
            <v>24800</v>
          </cell>
          <cell r="L125">
            <v>25000</v>
          </cell>
        </row>
        <row r="130">
          <cell r="J130">
            <v>0</v>
          </cell>
          <cell r="K130">
            <v>0</v>
          </cell>
          <cell r="L130">
            <v>0</v>
          </cell>
        </row>
        <row r="139">
          <cell r="J139">
            <v>43450</v>
          </cell>
          <cell r="K139">
            <v>43850</v>
          </cell>
          <cell r="L139">
            <v>44250</v>
          </cell>
        </row>
        <row r="143">
          <cell r="J143">
            <v>2900</v>
          </cell>
          <cell r="K143">
            <v>2900</v>
          </cell>
          <cell r="L143">
            <v>2900</v>
          </cell>
        </row>
        <row r="148">
          <cell r="J148">
            <v>2800</v>
          </cell>
          <cell r="K148">
            <v>2800</v>
          </cell>
          <cell r="L148">
            <v>2800</v>
          </cell>
        </row>
        <row r="153">
          <cell r="J153">
            <v>4450</v>
          </cell>
          <cell r="K153">
            <v>4450</v>
          </cell>
          <cell r="L153">
            <v>4450</v>
          </cell>
        </row>
        <row r="159">
          <cell r="J159">
            <v>500</v>
          </cell>
          <cell r="K159">
            <v>500</v>
          </cell>
          <cell r="L159">
            <v>500</v>
          </cell>
        </row>
        <row r="170">
          <cell r="J170">
            <v>39500</v>
          </cell>
          <cell r="K170">
            <v>39900</v>
          </cell>
          <cell r="L170">
            <v>40300</v>
          </cell>
        </row>
        <row r="174">
          <cell r="J174">
            <v>2700</v>
          </cell>
          <cell r="K174">
            <v>2700</v>
          </cell>
          <cell r="L174">
            <v>2700</v>
          </cell>
        </row>
        <row r="184">
          <cell r="J184">
            <v>4500</v>
          </cell>
          <cell r="K184">
            <v>4500</v>
          </cell>
          <cell r="L184">
            <v>4500</v>
          </cell>
        </row>
        <row r="188">
          <cell r="J188">
            <v>700</v>
          </cell>
          <cell r="K188">
            <v>750</v>
          </cell>
          <cell r="L188">
            <v>750</v>
          </cell>
        </row>
        <row r="194">
          <cell r="J194">
            <v>0</v>
          </cell>
          <cell r="K194">
            <v>0</v>
          </cell>
          <cell r="L194">
            <v>0</v>
          </cell>
        </row>
        <row r="198">
          <cell r="J198">
            <v>3850</v>
          </cell>
          <cell r="K198">
            <v>3850</v>
          </cell>
          <cell r="L198">
            <v>3850</v>
          </cell>
        </row>
        <row r="209">
          <cell r="J209">
            <v>29200</v>
          </cell>
          <cell r="K209">
            <v>29200</v>
          </cell>
          <cell r="L209">
            <v>30000</v>
          </cell>
        </row>
        <row r="218">
          <cell r="J218">
            <v>68630</v>
          </cell>
          <cell r="K218">
            <v>68400</v>
          </cell>
          <cell r="L218">
            <v>68400</v>
          </cell>
        </row>
        <row r="228">
          <cell r="J228">
            <v>32950</v>
          </cell>
          <cell r="K228">
            <v>33000</v>
          </cell>
          <cell r="L228">
            <v>33200</v>
          </cell>
        </row>
        <row r="234">
          <cell r="J234">
            <v>3000</v>
          </cell>
          <cell r="K234">
            <v>3000</v>
          </cell>
          <cell r="L234">
            <v>3000</v>
          </cell>
        </row>
        <row r="244">
          <cell r="J244">
            <v>950</v>
          </cell>
          <cell r="K244">
            <v>500</v>
          </cell>
          <cell r="L244">
            <v>500</v>
          </cell>
        </row>
        <row r="251">
          <cell r="J251">
            <v>12100</v>
          </cell>
          <cell r="K251">
            <v>12500</v>
          </cell>
          <cell r="L251">
            <v>12500</v>
          </cell>
        </row>
        <row r="256">
          <cell r="J256">
            <v>3000</v>
          </cell>
          <cell r="K256">
            <v>3000</v>
          </cell>
          <cell r="L256">
            <v>3200</v>
          </cell>
        </row>
        <row r="267">
          <cell r="J267">
            <v>8500</v>
          </cell>
          <cell r="K267">
            <v>8500</v>
          </cell>
          <cell r="L267">
            <v>8500</v>
          </cell>
        </row>
        <row r="271">
          <cell r="J271">
            <v>1000</v>
          </cell>
          <cell r="K271">
            <v>1000</v>
          </cell>
          <cell r="L271">
            <v>1000</v>
          </cell>
        </row>
        <row r="281">
          <cell r="J281">
            <v>0</v>
          </cell>
          <cell r="K281">
            <v>0</v>
          </cell>
          <cell r="L281">
            <v>0</v>
          </cell>
        </row>
        <row r="286">
          <cell r="J286">
            <v>2500</v>
          </cell>
          <cell r="K286">
            <v>2500</v>
          </cell>
          <cell r="L286">
            <v>2500</v>
          </cell>
        </row>
        <row r="295">
          <cell r="J295">
            <v>1200</v>
          </cell>
          <cell r="K295">
            <v>1200</v>
          </cell>
          <cell r="L295">
            <v>1200</v>
          </cell>
        </row>
        <row r="302">
          <cell r="J302">
            <v>4300</v>
          </cell>
          <cell r="K302">
            <v>4300</v>
          </cell>
          <cell r="L302">
            <v>4300</v>
          </cell>
        </row>
        <row r="305">
          <cell r="J305">
            <v>120000</v>
          </cell>
          <cell r="K305">
            <v>120000</v>
          </cell>
          <cell r="L305">
            <v>120000</v>
          </cell>
        </row>
        <row r="314">
          <cell r="J314">
            <v>27450</v>
          </cell>
          <cell r="K314">
            <v>27450</v>
          </cell>
          <cell r="L314">
            <v>27460</v>
          </cell>
        </row>
        <row r="325">
          <cell r="J325">
            <v>34800</v>
          </cell>
          <cell r="K325">
            <v>32500</v>
          </cell>
          <cell r="L325">
            <v>32900</v>
          </cell>
        </row>
        <row r="329">
          <cell r="J329">
            <v>2400</v>
          </cell>
          <cell r="K329">
            <v>2200</v>
          </cell>
          <cell r="L329">
            <v>2200</v>
          </cell>
        </row>
        <row r="341">
          <cell r="J341">
            <v>123300</v>
          </cell>
          <cell r="K341">
            <v>123300</v>
          </cell>
          <cell r="L341">
            <v>123500</v>
          </cell>
        </row>
        <row r="345">
          <cell r="J345">
            <v>1700</v>
          </cell>
          <cell r="K345">
            <v>1700</v>
          </cell>
          <cell r="L345">
            <v>1700</v>
          </cell>
        </row>
        <row r="355">
          <cell r="J355">
            <v>500</v>
          </cell>
          <cell r="K355">
            <v>500</v>
          </cell>
          <cell r="L355">
            <v>400</v>
          </cell>
        </row>
        <row r="359">
          <cell r="J359">
            <v>1100</v>
          </cell>
          <cell r="K359">
            <v>1100</v>
          </cell>
          <cell r="L359">
            <v>1100</v>
          </cell>
        </row>
        <row r="372">
          <cell r="J372">
            <v>34100</v>
          </cell>
          <cell r="K372">
            <v>34100</v>
          </cell>
          <cell r="L372">
            <v>34100</v>
          </cell>
        </row>
        <row r="378">
          <cell r="J378">
            <v>19500</v>
          </cell>
          <cell r="K378">
            <v>19500</v>
          </cell>
          <cell r="L378">
            <v>19500</v>
          </cell>
        </row>
        <row r="382">
          <cell r="J382">
            <v>1000</v>
          </cell>
          <cell r="K382">
            <v>1000</v>
          </cell>
          <cell r="L382">
            <v>1000</v>
          </cell>
        </row>
        <row r="388">
          <cell r="J388">
            <v>2500</v>
          </cell>
          <cell r="K388">
            <v>2500</v>
          </cell>
          <cell r="L388">
            <v>2500</v>
          </cell>
        </row>
        <row r="395">
          <cell r="J395">
            <v>4400</v>
          </cell>
          <cell r="K395">
            <v>4400</v>
          </cell>
          <cell r="L395">
            <v>4400</v>
          </cell>
        </row>
        <row r="401">
          <cell r="J401">
            <v>3000</v>
          </cell>
          <cell r="K401">
            <v>3000</v>
          </cell>
          <cell r="L401">
            <v>3000</v>
          </cell>
        </row>
        <row r="405">
          <cell r="J405">
            <v>5800</v>
          </cell>
          <cell r="K405">
            <v>5800</v>
          </cell>
          <cell r="L405">
            <v>5800</v>
          </cell>
        </row>
        <row r="411">
          <cell r="J411">
            <v>900</v>
          </cell>
          <cell r="K411">
            <v>900</v>
          </cell>
          <cell r="L411">
            <v>900</v>
          </cell>
        </row>
        <row r="417">
          <cell r="J417">
            <v>6000</v>
          </cell>
          <cell r="K417">
            <v>6000</v>
          </cell>
          <cell r="L417">
            <v>6000</v>
          </cell>
        </row>
        <row r="425">
          <cell r="J425">
            <v>1500</v>
          </cell>
          <cell r="K425">
            <v>7000</v>
          </cell>
          <cell r="L425">
            <v>2300</v>
          </cell>
        </row>
        <row r="436">
          <cell r="J436">
            <v>12440</v>
          </cell>
          <cell r="K436">
            <v>11590</v>
          </cell>
          <cell r="L436">
            <v>9740</v>
          </cell>
        </row>
        <row r="441">
          <cell r="J441">
            <v>17000</v>
          </cell>
          <cell r="K441">
            <v>18900</v>
          </cell>
          <cell r="L441">
            <v>18500</v>
          </cell>
        </row>
        <row r="442">
          <cell r="I442">
            <v>15000</v>
          </cell>
          <cell r="J442">
            <v>17000</v>
          </cell>
          <cell r="K442">
            <v>18900</v>
          </cell>
          <cell r="L442">
            <v>18500</v>
          </cell>
        </row>
        <row r="456">
          <cell r="J456">
            <v>20750</v>
          </cell>
          <cell r="K456">
            <v>19250</v>
          </cell>
          <cell r="L456">
            <v>17950</v>
          </cell>
        </row>
        <row r="471">
          <cell r="F471" t="str">
            <v>INSTALLAZIONE TABELLONI INFORMATIVI ZONA LAGO E VILL.ANGELA MARIA</v>
          </cell>
          <cell r="J471">
            <v>8000</v>
          </cell>
          <cell r="K471">
            <v>0</v>
          </cell>
          <cell r="L471">
            <v>0</v>
          </cell>
        </row>
        <row r="473">
          <cell r="J473">
            <v>8000</v>
          </cell>
          <cell r="K473">
            <v>0</v>
          </cell>
          <cell r="L473">
            <v>0</v>
          </cell>
        </row>
        <row r="478">
          <cell r="F478" t="str">
            <v>MANUTENZIONE STRAORDINARIA IMMOBILI E BENI DEMANIALI</v>
          </cell>
          <cell r="J478">
            <v>43800</v>
          </cell>
          <cell r="K478">
            <v>51000</v>
          </cell>
          <cell r="L478">
            <v>56000</v>
          </cell>
        </row>
        <row r="479">
          <cell r="F479" t="str">
            <v>MESSA IN SICUREZZA DI STRADE, EDIFICI COMUNALI E PATRIMONIO COMUNALE - L.STABILITA 2019</v>
          </cell>
          <cell r="J479">
            <v>40000</v>
          </cell>
        </row>
        <row r="482">
          <cell r="J482">
            <v>83800</v>
          </cell>
          <cell r="K482">
            <v>51000</v>
          </cell>
          <cell r="L482">
            <v>56000</v>
          </cell>
        </row>
        <row r="494">
          <cell r="J494">
            <v>0</v>
          </cell>
          <cell r="K494">
            <v>0</v>
          </cell>
          <cell r="L494">
            <v>0</v>
          </cell>
        </row>
        <row r="504">
          <cell r="F504" t="str">
            <v>FONDO PER BANDO RECUPERO FACCIATE CENTRO STORICO</v>
          </cell>
          <cell r="J504">
            <v>2000</v>
          </cell>
          <cell r="K504">
            <v>2000</v>
          </cell>
          <cell r="L504">
            <v>2000</v>
          </cell>
        </row>
        <row r="505">
          <cell r="J505">
            <v>2000</v>
          </cell>
          <cell r="K505">
            <v>2000</v>
          </cell>
          <cell r="L505">
            <v>2000</v>
          </cell>
        </row>
        <row r="507">
          <cell r="F507" t="str">
            <v>ACQUISTO ARREDO PER PALAZZO RE/MERIS (nuova SALA CONSIGLIO/BIBLIOTECA)</v>
          </cell>
          <cell r="J507">
            <v>4000</v>
          </cell>
          <cell r="K507">
            <v>0</v>
          </cell>
          <cell r="L507">
            <v>0</v>
          </cell>
        </row>
        <row r="508">
          <cell r="J508">
            <v>4000</v>
          </cell>
          <cell r="K508">
            <v>0</v>
          </cell>
          <cell r="L508">
            <v>0</v>
          </cell>
        </row>
        <row r="517">
          <cell r="F517" t="str">
            <v>RIFACIMENTO ILLUMINAZ. CAMPO DI CALCIO</v>
          </cell>
          <cell r="J517">
            <v>8000</v>
          </cell>
          <cell r="K517">
            <v>0</v>
          </cell>
          <cell r="L517">
            <v>0</v>
          </cell>
        </row>
        <row r="519">
          <cell r="J519">
            <v>8000</v>
          </cell>
          <cell r="K519">
            <v>0</v>
          </cell>
          <cell r="L519">
            <v>0</v>
          </cell>
        </row>
        <row r="529">
          <cell r="J529">
            <v>0</v>
          </cell>
          <cell r="K529">
            <v>0</v>
          </cell>
          <cell r="L529">
            <v>0</v>
          </cell>
        </row>
        <row r="538">
          <cell r="J538">
            <v>0</v>
          </cell>
          <cell r="K538">
            <v>0</v>
          </cell>
          <cell r="L538">
            <v>0</v>
          </cell>
        </row>
        <row r="544">
          <cell r="J544">
            <v>0</v>
          </cell>
          <cell r="K544">
            <v>0</v>
          </cell>
          <cell r="L544">
            <v>0</v>
          </cell>
        </row>
        <row r="553">
          <cell r="F553" t="str">
            <v>OPERE `FONDO AREE VERDI` L.R. 2/2005 e s.m.i.</v>
          </cell>
          <cell r="J553">
            <v>5000</v>
          </cell>
          <cell r="K553">
            <v>5000</v>
          </cell>
          <cell r="L553">
            <v>5000</v>
          </cell>
        </row>
        <row r="559">
          <cell r="F559" t="str">
            <v>INSTALLAZIONE CONTROLLO ACCESSI CENTRO RACCOLTA RIFIUTI</v>
          </cell>
          <cell r="J559">
            <v>5000</v>
          </cell>
          <cell r="K559">
            <v>5000</v>
          </cell>
          <cell r="L559">
            <v>0</v>
          </cell>
        </row>
        <row r="566">
          <cell r="J566">
            <v>0</v>
          </cell>
          <cell r="K566">
            <v>0</v>
          </cell>
          <cell r="L566">
            <v>0</v>
          </cell>
        </row>
        <row r="576">
          <cell r="J576">
            <v>0</v>
          </cell>
          <cell r="K576">
            <v>0</v>
          </cell>
          <cell r="L576">
            <v>0</v>
          </cell>
        </row>
        <row r="585">
          <cell r="F585" t="str">
            <v>ELIMINAZ. BARRIERE ARCHITET. (10% ONERI)</v>
          </cell>
          <cell r="J585">
            <v>5000</v>
          </cell>
          <cell r="K585">
            <v>5000</v>
          </cell>
          <cell r="L585">
            <v>5000</v>
          </cell>
        </row>
        <row r="586">
          <cell r="J586">
            <v>5000</v>
          </cell>
          <cell r="K586">
            <v>5000</v>
          </cell>
          <cell r="L586">
            <v>5000</v>
          </cell>
        </row>
        <row r="591">
          <cell r="F591" t="str">
            <v>FONDO FINANZIAMENTO OPERE RELIGIOSE/SOCIALI (ONERI)</v>
          </cell>
          <cell r="J591">
            <v>2000</v>
          </cell>
          <cell r="K591">
            <v>2000</v>
          </cell>
          <cell r="L591">
            <v>2000</v>
          </cell>
        </row>
        <row r="592">
          <cell r="J592">
            <v>2000</v>
          </cell>
          <cell r="K592">
            <v>2000</v>
          </cell>
          <cell r="L592">
            <v>2000</v>
          </cell>
        </row>
        <row r="598">
          <cell r="J598">
            <v>0</v>
          </cell>
          <cell r="K598">
            <v>0</v>
          </cell>
          <cell r="L598">
            <v>0</v>
          </cell>
        </row>
        <row r="606">
          <cell r="F606" t="str">
            <v>EFFICIENTAMENTO ENERGETICO E SOST.CALDAIA EDIF.VIA G.MARCONI</v>
          </cell>
          <cell r="J606">
            <v>22000</v>
          </cell>
          <cell r="K606">
            <v>0</v>
          </cell>
          <cell r="L606">
            <v>0</v>
          </cell>
        </row>
        <row r="630">
          <cell r="J630">
            <v>31650</v>
          </cell>
          <cell r="K630">
            <v>27000</v>
          </cell>
          <cell r="L630">
            <v>28350</v>
          </cell>
        </row>
        <row r="645">
          <cell r="J645">
            <v>0</v>
          </cell>
          <cell r="K645">
            <v>0</v>
          </cell>
          <cell r="L645">
            <v>0</v>
          </cell>
        </row>
        <row r="670">
          <cell r="J670">
            <v>362500</v>
          </cell>
          <cell r="K670">
            <v>362500</v>
          </cell>
          <cell r="L670">
            <v>362500</v>
          </cell>
        </row>
        <row r="678">
          <cell r="J678">
            <v>52500</v>
          </cell>
          <cell r="K678">
            <v>52500</v>
          </cell>
          <cell r="L678">
            <v>52500</v>
          </cell>
        </row>
      </sheetData>
      <sheetData sheetId="3">
        <row r="3">
          <cell r="B3">
            <v>146400</v>
          </cell>
          <cell r="C3">
            <v>0</v>
          </cell>
          <cell r="D3">
            <v>0</v>
          </cell>
          <cell r="E3">
            <v>0</v>
          </cell>
        </row>
        <row r="4">
          <cell r="A4" t="str">
            <v>F. V. SPESE CORRENTI</v>
          </cell>
          <cell r="B4">
            <v>14547.83</v>
          </cell>
          <cell r="C4">
            <v>0</v>
          </cell>
          <cell r="D4">
            <v>0</v>
          </cell>
          <cell r="E4">
            <v>0</v>
          </cell>
        </row>
        <row r="5">
          <cell r="A5" t="str">
            <v>F. V. SPESE INVESTIMENTO</v>
          </cell>
          <cell r="B5">
            <v>21501.68</v>
          </cell>
          <cell r="C5">
            <v>0</v>
          </cell>
          <cell r="D5">
            <v>0</v>
          </cell>
          <cell r="E5">
            <v>0</v>
          </cell>
        </row>
        <row r="7">
          <cell r="B7">
            <v>850500</v>
          </cell>
          <cell r="C7">
            <v>848250</v>
          </cell>
          <cell r="D7">
            <v>848250</v>
          </cell>
          <cell r="E7">
            <v>837750</v>
          </cell>
        </row>
        <row r="8">
          <cell r="B8">
            <v>25020</v>
          </cell>
          <cell r="C8">
            <v>24750</v>
          </cell>
          <cell r="D8">
            <v>24600</v>
          </cell>
          <cell r="E8">
            <v>21800</v>
          </cell>
        </row>
        <row r="9">
          <cell r="B9">
            <v>199830</v>
          </cell>
          <cell r="C9">
            <v>221400</v>
          </cell>
          <cell r="D9">
            <v>191400</v>
          </cell>
          <cell r="E9">
            <v>167650</v>
          </cell>
        </row>
        <row r="10">
          <cell r="B10">
            <v>78000</v>
          </cell>
          <cell r="C10">
            <v>144800</v>
          </cell>
          <cell r="D10">
            <v>70000</v>
          </cell>
          <cell r="E10">
            <v>70000</v>
          </cell>
        </row>
        <row r="11">
          <cell r="B11">
            <v>0</v>
          </cell>
        </row>
        <row r="12">
          <cell r="B12">
            <v>0</v>
          </cell>
          <cell r="C12">
            <v>0</v>
          </cell>
          <cell r="D12">
            <v>0</v>
          </cell>
          <cell r="E12">
            <v>0</v>
          </cell>
        </row>
        <row r="13">
          <cell r="B13">
            <v>0</v>
          </cell>
          <cell r="C13">
            <v>0</v>
          </cell>
          <cell r="D13">
            <v>0</v>
          </cell>
          <cell r="E13">
            <v>0</v>
          </cell>
        </row>
        <row r="14">
          <cell r="B14">
            <v>414750</v>
          </cell>
          <cell r="C14">
            <v>415000</v>
          </cell>
          <cell r="D14">
            <v>415000</v>
          </cell>
          <cell r="E14">
            <v>415000</v>
          </cell>
        </row>
        <row r="19">
          <cell r="B19">
            <v>1058267.83</v>
          </cell>
          <cell r="C19">
            <v>1062750</v>
          </cell>
          <cell r="D19">
            <v>1037250</v>
          </cell>
          <cell r="E19">
            <v>998850</v>
          </cell>
        </row>
        <row r="20">
          <cell r="B20">
            <v>245901.68000000005</v>
          </cell>
          <cell r="C20">
            <v>144800</v>
          </cell>
          <cell r="D20">
            <v>70000</v>
          </cell>
          <cell r="E20">
            <v>70000</v>
          </cell>
        </row>
        <row r="21">
          <cell r="B21">
            <v>0</v>
          </cell>
          <cell r="C21">
            <v>0</v>
          </cell>
          <cell r="D21">
            <v>0</v>
          </cell>
          <cell r="E21">
            <v>0</v>
          </cell>
        </row>
        <row r="22">
          <cell r="B22">
            <v>31630</v>
          </cell>
          <cell r="C22">
            <v>31650</v>
          </cell>
          <cell r="D22">
            <v>27000</v>
          </cell>
          <cell r="E22">
            <v>28350</v>
          </cell>
        </row>
        <row r="23">
          <cell r="B23">
            <v>0</v>
          </cell>
          <cell r="C23">
            <v>0</v>
          </cell>
          <cell r="D23">
            <v>0</v>
          </cell>
          <cell r="E23">
            <v>0</v>
          </cell>
        </row>
        <row r="25">
          <cell r="B25">
            <v>414750</v>
          </cell>
          <cell r="C25">
            <v>415000</v>
          </cell>
          <cell r="D25">
            <v>415000</v>
          </cell>
          <cell r="E25">
            <v>415000</v>
          </cell>
        </row>
        <row r="26">
          <cell r="B26">
            <v>1750549.5100000002</v>
          </cell>
        </row>
      </sheetData>
      <sheetData sheetId="4"/>
      <sheetData sheetId="5"/>
      <sheetData sheetId="6"/>
      <sheetData sheetId="7"/>
      <sheetData sheetId="8">
        <row r="141">
          <cell r="F141">
            <v>198159.5</v>
          </cell>
          <cell r="G141">
            <v>123405.52</v>
          </cell>
          <cell r="H141">
            <v>110149.01</v>
          </cell>
        </row>
      </sheetData>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3"/>
  <sheetViews>
    <sheetView tabSelected="1" topLeftCell="A88" zoomScale="110" zoomScaleNormal="110" zoomScaleSheetLayoutView="87" workbookViewId="0">
      <selection activeCell="G354" sqref="G354"/>
    </sheetView>
  </sheetViews>
  <sheetFormatPr defaultRowHeight="15" x14ac:dyDescent="0.25"/>
  <cols>
    <col min="1" max="1" width="3.85546875" style="2" customWidth="1"/>
    <col min="2" max="2" width="8" style="2" customWidth="1"/>
    <col min="3" max="4" width="12.140625" style="2" customWidth="1"/>
    <col min="5" max="5" width="16.7109375" style="2" customWidth="1"/>
    <col min="6" max="8" width="13.140625" style="2" customWidth="1"/>
    <col min="9" max="9" width="14.140625" style="2" customWidth="1"/>
    <col min="10" max="10" width="9.5703125" style="1" bestFit="1" customWidth="1"/>
    <col min="11" max="11" width="13.28515625" style="2" bestFit="1" customWidth="1"/>
    <col min="12" max="12" width="12.140625" style="2" customWidth="1"/>
    <col min="13" max="250" width="9.140625" style="2"/>
    <col min="251" max="251" width="3.85546875" style="2" customWidth="1"/>
    <col min="252" max="252" width="8" style="2" customWidth="1"/>
    <col min="253" max="254" width="12.140625" style="2" customWidth="1"/>
    <col min="255" max="255" width="16.7109375" style="2" customWidth="1"/>
    <col min="256" max="259" width="13.140625" style="2" customWidth="1"/>
    <col min="260" max="506" width="9.140625" style="2"/>
    <col min="507" max="507" width="3.85546875" style="2" customWidth="1"/>
    <col min="508" max="508" width="8" style="2" customWidth="1"/>
    <col min="509" max="510" width="12.140625" style="2" customWidth="1"/>
    <col min="511" max="511" width="16.7109375" style="2" customWidth="1"/>
    <col min="512" max="515" width="13.140625" style="2" customWidth="1"/>
    <col min="516" max="762" width="9.140625" style="2"/>
    <col min="763" max="763" width="3.85546875" style="2" customWidth="1"/>
    <col min="764" max="764" width="8" style="2" customWidth="1"/>
    <col min="765" max="766" width="12.140625" style="2" customWidth="1"/>
    <col min="767" max="767" width="16.7109375" style="2" customWidth="1"/>
    <col min="768" max="771" width="13.140625" style="2" customWidth="1"/>
    <col min="772" max="1018" width="9.140625" style="2"/>
    <col min="1019" max="1019" width="3.85546875" style="2" customWidth="1"/>
    <col min="1020" max="1020" width="8" style="2" customWidth="1"/>
    <col min="1021" max="1022" width="12.140625" style="2" customWidth="1"/>
    <col min="1023" max="1023" width="16.7109375" style="2" customWidth="1"/>
    <col min="1024" max="1027" width="13.140625" style="2" customWidth="1"/>
    <col min="1028" max="1274" width="9.140625" style="2"/>
    <col min="1275" max="1275" width="3.85546875" style="2" customWidth="1"/>
    <col min="1276" max="1276" width="8" style="2" customWidth="1"/>
    <col min="1277" max="1278" width="12.140625" style="2" customWidth="1"/>
    <col min="1279" max="1279" width="16.7109375" style="2" customWidth="1"/>
    <col min="1280" max="1283" width="13.140625" style="2" customWidth="1"/>
    <col min="1284" max="1530" width="9.140625" style="2"/>
    <col min="1531" max="1531" width="3.85546875" style="2" customWidth="1"/>
    <col min="1532" max="1532" width="8" style="2" customWidth="1"/>
    <col min="1533" max="1534" width="12.140625" style="2" customWidth="1"/>
    <col min="1535" max="1535" width="16.7109375" style="2" customWidth="1"/>
    <col min="1536" max="1539" width="13.140625" style="2" customWidth="1"/>
    <col min="1540" max="1786" width="9.140625" style="2"/>
    <col min="1787" max="1787" width="3.85546875" style="2" customWidth="1"/>
    <col min="1788" max="1788" width="8" style="2" customWidth="1"/>
    <col min="1789" max="1790" width="12.140625" style="2" customWidth="1"/>
    <col min="1791" max="1791" width="16.7109375" style="2" customWidth="1"/>
    <col min="1792" max="1795" width="13.140625" style="2" customWidth="1"/>
    <col min="1796" max="2042" width="9.140625" style="2"/>
    <col min="2043" max="2043" width="3.85546875" style="2" customWidth="1"/>
    <col min="2044" max="2044" width="8" style="2" customWidth="1"/>
    <col min="2045" max="2046" width="12.140625" style="2" customWidth="1"/>
    <col min="2047" max="2047" width="16.7109375" style="2" customWidth="1"/>
    <col min="2048" max="2051" width="13.140625" style="2" customWidth="1"/>
    <col min="2052" max="2298" width="9.140625" style="2"/>
    <col min="2299" max="2299" width="3.85546875" style="2" customWidth="1"/>
    <col min="2300" max="2300" width="8" style="2" customWidth="1"/>
    <col min="2301" max="2302" width="12.140625" style="2" customWidth="1"/>
    <col min="2303" max="2303" width="16.7109375" style="2" customWidth="1"/>
    <col min="2304" max="2307" width="13.140625" style="2" customWidth="1"/>
    <col min="2308" max="2554" width="9.140625" style="2"/>
    <col min="2555" max="2555" width="3.85546875" style="2" customWidth="1"/>
    <col min="2556" max="2556" width="8" style="2" customWidth="1"/>
    <col min="2557" max="2558" width="12.140625" style="2" customWidth="1"/>
    <col min="2559" max="2559" width="16.7109375" style="2" customWidth="1"/>
    <col min="2560" max="2563" width="13.140625" style="2" customWidth="1"/>
    <col min="2564" max="2810" width="9.140625" style="2"/>
    <col min="2811" max="2811" width="3.85546875" style="2" customWidth="1"/>
    <col min="2812" max="2812" width="8" style="2" customWidth="1"/>
    <col min="2813" max="2814" width="12.140625" style="2" customWidth="1"/>
    <col min="2815" max="2815" width="16.7109375" style="2" customWidth="1"/>
    <col min="2816" max="2819" width="13.140625" style="2" customWidth="1"/>
    <col min="2820" max="3066" width="9.140625" style="2"/>
    <col min="3067" max="3067" width="3.85546875" style="2" customWidth="1"/>
    <col min="3068" max="3068" width="8" style="2" customWidth="1"/>
    <col min="3069" max="3070" width="12.140625" style="2" customWidth="1"/>
    <col min="3071" max="3071" width="16.7109375" style="2" customWidth="1"/>
    <col min="3072" max="3075" width="13.140625" style="2" customWidth="1"/>
    <col min="3076" max="3322" width="9.140625" style="2"/>
    <col min="3323" max="3323" width="3.85546875" style="2" customWidth="1"/>
    <col min="3324" max="3324" width="8" style="2" customWidth="1"/>
    <col min="3325" max="3326" width="12.140625" style="2" customWidth="1"/>
    <col min="3327" max="3327" width="16.7109375" style="2" customWidth="1"/>
    <col min="3328" max="3331" width="13.140625" style="2" customWidth="1"/>
    <col min="3332" max="3578" width="9.140625" style="2"/>
    <col min="3579" max="3579" width="3.85546875" style="2" customWidth="1"/>
    <col min="3580" max="3580" width="8" style="2" customWidth="1"/>
    <col min="3581" max="3582" width="12.140625" style="2" customWidth="1"/>
    <col min="3583" max="3583" width="16.7109375" style="2" customWidth="1"/>
    <col min="3584" max="3587" width="13.140625" style="2" customWidth="1"/>
    <col min="3588" max="3834" width="9.140625" style="2"/>
    <col min="3835" max="3835" width="3.85546875" style="2" customWidth="1"/>
    <col min="3836" max="3836" width="8" style="2" customWidth="1"/>
    <col min="3837" max="3838" width="12.140625" style="2" customWidth="1"/>
    <col min="3839" max="3839" width="16.7109375" style="2" customWidth="1"/>
    <col min="3840" max="3843" width="13.140625" style="2" customWidth="1"/>
    <col min="3844" max="4090" width="9.140625" style="2"/>
    <col min="4091" max="4091" width="3.85546875" style="2" customWidth="1"/>
    <col min="4092" max="4092" width="8" style="2" customWidth="1"/>
    <col min="4093" max="4094" width="12.140625" style="2" customWidth="1"/>
    <col min="4095" max="4095" width="16.7109375" style="2" customWidth="1"/>
    <col min="4096" max="4099" width="13.140625" style="2" customWidth="1"/>
    <col min="4100" max="4346" width="9.140625" style="2"/>
    <col min="4347" max="4347" width="3.85546875" style="2" customWidth="1"/>
    <col min="4348" max="4348" width="8" style="2" customWidth="1"/>
    <col min="4349" max="4350" width="12.140625" style="2" customWidth="1"/>
    <col min="4351" max="4351" width="16.7109375" style="2" customWidth="1"/>
    <col min="4352" max="4355" width="13.140625" style="2" customWidth="1"/>
    <col min="4356" max="4602" width="9.140625" style="2"/>
    <col min="4603" max="4603" width="3.85546875" style="2" customWidth="1"/>
    <col min="4604" max="4604" width="8" style="2" customWidth="1"/>
    <col min="4605" max="4606" width="12.140625" style="2" customWidth="1"/>
    <col min="4607" max="4607" width="16.7109375" style="2" customWidth="1"/>
    <col min="4608" max="4611" width="13.140625" style="2" customWidth="1"/>
    <col min="4612" max="4858" width="9.140625" style="2"/>
    <col min="4859" max="4859" width="3.85546875" style="2" customWidth="1"/>
    <col min="4860" max="4860" width="8" style="2" customWidth="1"/>
    <col min="4861" max="4862" width="12.140625" style="2" customWidth="1"/>
    <col min="4863" max="4863" width="16.7109375" style="2" customWidth="1"/>
    <col min="4864" max="4867" width="13.140625" style="2" customWidth="1"/>
    <col min="4868" max="5114" width="9.140625" style="2"/>
    <col min="5115" max="5115" width="3.85546875" style="2" customWidth="1"/>
    <col min="5116" max="5116" width="8" style="2" customWidth="1"/>
    <col min="5117" max="5118" width="12.140625" style="2" customWidth="1"/>
    <col min="5119" max="5119" width="16.7109375" style="2" customWidth="1"/>
    <col min="5120" max="5123" width="13.140625" style="2" customWidth="1"/>
    <col min="5124" max="5370" width="9.140625" style="2"/>
    <col min="5371" max="5371" width="3.85546875" style="2" customWidth="1"/>
    <col min="5372" max="5372" width="8" style="2" customWidth="1"/>
    <col min="5373" max="5374" width="12.140625" style="2" customWidth="1"/>
    <col min="5375" max="5375" width="16.7109375" style="2" customWidth="1"/>
    <col min="5376" max="5379" width="13.140625" style="2" customWidth="1"/>
    <col min="5380" max="5626" width="9.140625" style="2"/>
    <col min="5627" max="5627" width="3.85546875" style="2" customWidth="1"/>
    <col min="5628" max="5628" width="8" style="2" customWidth="1"/>
    <col min="5629" max="5630" width="12.140625" style="2" customWidth="1"/>
    <col min="5631" max="5631" width="16.7109375" style="2" customWidth="1"/>
    <col min="5632" max="5635" width="13.140625" style="2" customWidth="1"/>
    <col min="5636" max="5882" width="9.140625" style="2"/>
    <col min="5883" max="5883" width="3.85546875" style="2" customWidth="1"/>
    <col min="5884" max="5884" width="8" style="2" customWidth="1"/>
    <col min="5885" max="5886" width="12.140625" style="2" customWidth="1"/>
    <col min="5887" max="5887" width="16.7109375" style="2" customWidth="1"/>
    <col min="5888" max="5891" width="13.140625" style="2" customWidth="1"/>
    <col min="5892" max="6138" width="9.140625" style="2"/>
    <col min="6139" max="6139" width="3.85546875" style="2" customWidth="1"/>
    <col min="6140" max="6140" width="8" style="2" customWidth="1"/>
    <col min="6141" max="6142" width="12.140625" style="2" customWidth="1"/>
    <col min="6143" max="6143" width="16.7109375" style="2" customWidth="1"/>
    <col min="6144" max="6147" width="13.140625" style="2" customWidth="1"/>
    <col min="6148" max="6394" width="9.140625" style="2"/>
    <col min="6395" max="6395" width="3.85546875" style="2" customWidth="1"/>
    <col min="6396" max="6396" width="8" style="2" customWidth="1"/>
    <col min="6397" max="6398" width="12.140625" style="2" customWidth="1"/>
    <col min="6399" max="6399" width="16.7109375" style="2" customWidth="1"/>
    <col min="6400" max="6403" width="13.140625" style="2" customWidth="1"/>
    <col min="6404" max="6650" width="9.140625" style="2"/>
    <col min="6651" max="6651" width="3.85546875" style="2" customWidth="1"/>
    <col min="6652" max="6652" width="8" style="2" customWidth="1"/>
    <col min="6653" max="6654" width="12.140625" style="2" customWidth="1"/>
    <col min="6655" max="6655" width="16.7109375" style="2" customWidth="1"/>
    <col min="6656" max="6659" width="13.140625" style="2" customWidth="1"/>
    <col min="6660" max="6906" width="9.140625" style="2"/>
    <col min="6907" max="6907" width="3.85546875" style="2" customWidth="1"/>
    <col min="6908" max="6908" width="8" style="2" customWidth="1"/>
    <col min="6909" max="6910" width="12.140625" style="2" customWidth="1"/>
    <col min="6911" max="6911" width="16.7109375" style="2" customWidth="1"/>
    <col min="6912" max="6915" width="13.140625" style="2" customWidth="1"/>
    <col min="6916" max="7162" width="9.140625" style="2"/>
    <col min="7163" max="7163" width="3.85546875" style="2" customWidth="1"/>
    <col min="7164" max="7164" width="8" style="2" customWidth="1"/>
    <col min="7165" max="7166" width="12.140625" style="2" customWidth="1"/>
    <col min="7167" max="7167" width="16.7109375" style="2" customWidth="1"/>
    <col min="7168" max="7171" width="13.140625" style="2" customWidth="1"/>
    <col min="7172" max="7418" width="9.140625" style="2"/>
    <col min="7419" max="7419" width="3.85546875" style="2" customWidth="1"/>
    <col min="7420" max="7420" width="8" style="2" customWidth="1"/>
    <col min="7421" max="7422" width="12.140625" style="2" customWidth="1"/>
    <col min="7423" max="7423" width="16.7109375" style="2" customWidth="1"/>
    <col min="7424" max="7427" width="13.140625" style="2" customWidth="1"/>
    <col min="7428" max="7674" width="9.140625" style="2"/>
    <col min="7675" max="7675" width="3.85546875" style="2" customWidth="1"/>
    <col min="7676" max="7676" width="8" style="2" customWidth="1"/>
    <col min="7677" max="7678" width="12.140625" style="2" customWidth="1"/>
    <col min="7679" max="7679" width="16.7109375" style="2" customWidth="1"/>
    <col min="7680" max="7683" width="13.140625" style="2" customWidth="1"/>
    <col min="7684" max="7930" width="9.140625" style="2"/>
    <col min="7931" max="7931" width="3.85546875" style="2" customWidth="1"/>
    <col min="7932" max="7932" width="8" style="2" customWidth="1"/>
    <col min="7933" max="7934" width="12.140625" style="2" customWidth="1"/>
    <col min="7935" max="7935" width="16.7109375" style="2" customWidth="1"/>
    <col min="7936" max="7939" width="13.140625" style="2" customWidth="1"/>
    <col min="7940" max="8186" width="9.140625" style="2"/>
    <col min="8187" max="8187" width="3.85546875" style="2" customWidth="1"/>
    <col min="8188" max="8188" width="8" style="2" customWidth="1"/>
    <col min="8189" max="8190" width="12.140625" style="2" customWidth="1"/>
    <col min="8191" max="8191" width="16.7109375" style="2" customWidth="1"/>
    <col min="8192" max="8195" width="13.140625" style="2" customWidth="1"/>
    <col min="8196" max="8442" width="9.140625" style="2"/>
    <col min="8443" max="8443" width="3.85546875" style="2" customWidth="1"/>
    <col min="8444" max="8444" width="8" style="2" customWidth="1"/>
    <col min="8445" max="8446" width="12.140625" style="2" customWidth="1"/>
    <col min="8447" max="8447" width="16.7109375" style="2" customWidth="1"/>
    <col min="8448" max="8451" width="13.140625" style="2" customWidth="1"/>
    <col min="8452" max="8698" width="9.140625" style="2"/>
    <col min="8699" max="8699" width="3.85546875" style="2" customWidth="1"/>
    <col min="8700" max="8700" width="8" style="2" customWidth="1"/>
    <col min="8701" max="8702" width="12.140625" style="2" customWidth="1"/>
    <col min="8703" max="8703" width="16.7109375" style="2" customWidth="1"/>
    <col min="8704" max="8707" width="13.140625" style="2" customWidth="1"/>
    <col min="8708" max="8954" width="9.140625" style="2"/>
    <col min="8955" max="8955" width="3.85546875" style="2" customWidth="1"/>
    <col min="8956" max="8956" width="8" style="2" customWidth="1"/>
    <col min="8957" max="8958" width="12.140625" style="2" customWidth="1"/>
    <col min="8959" max="8959" width="16.7109375" style="2" customWidth="1"/>
    <col min="8960" max="8963" width="13.140625" style="2" customWidth="1"/>
    <col min="8964" max="9210" width="9.140625" style="2"/>
    <col min="9211" max="9211" width="3.85546875" style="2" customWidth="1"/>
    <col min="9212" max="9212" width="8" style="2" customWidth="1"/>
    <col min="9213" max="9214" width="12.140625" style="2" customWidth="1"/>
    <col min="9215" max="9215" width="16.7109375" style="2" customWidth="1"/>
    <col min="9216" max="9219" width="13.140625" style="2" customWidth="1"/>
    <col min="9220" max="9466" width="9.140625" style="2"/>
    <col min="9467" max="9467" width="3.85546875" style="2" customWidth="1"/>
    <col min="9468" max="9468" width="8" style="2" customWidth="1"/>
    <col min="9469" max="9470" width="12.140625" style="2" customWidth="1"/>
    <col min="9471" max="9471" width="16.7109375" style="2" customWidth="1"/>
    <col min="9472" max="9475" width="13.140625" style="2" customWidth="1"/>
    <col min="9476" max="9722" width="9.140625" style="2"/>
    <col min="9723" max="9723" width="3.85546875" style="2" customWidth="1"/>
    <col min="9724" max="9724" width="8" style="2" customWidth="1"/>
    <col min="9725" max="9726" width="12.140625" style="2" customWidth="1"/>
    <col min="9727" max="9727" width="16.7109375" style="2" customWidth="1"/>
    <col min="9728" max="9731" width="13.140625" style="2" customWidth="1"/>
    <col min="9732" max="9978" width="9.140625" style="2"/>
    <col min="9979" max="9979" width="3.85546875" style="2" customWidth="1"/>
    <col min="9980" max="9980" width="8" style="2" customWidth="1"/>
    <col min="9981" max="9982" width="12.140625" style="2" customWidth="1"/>
    <col min="9983" max="9983" width="16.7109375" style="2" customWidth="1"/>
    <col min="9984" max="9987" width="13.140625" style="2" customWidth="1"/>
    <col min="9988" max="10234" width="9.140625" style="2"/>
    <col min="10235" max="10235" width="3.85546875" style="2" customWidth="1"/>
    <col min="10236" max="10236" width="8" style="2" customWidth="1"/>
    <col min="10237" max="10238" width="12.140625" style="2" customWidth="1"/>
    <col min="10239" max="10239" width="16.7109375" style="2" customWidth="1"/>
    <col min="10240" max="10243" width="13.140625" style="2" customWidth="1"/>
    <col min="10244" max="10490" width="9.140625" style="2"/>
    <col min="10491" max="10491" width="3.85546875" style="2" customWidth="1"/>
    <col min="10492" max="10492" width="8" style="2" customWidth="1"/>
    <col min="10493" max="10494" width="12.140625" style="2" customWidth="1"/>
    <col min="10495" max="10495" width="16.7109375" style="2" customWidth="1"/>
    <col min="10496" max="10499" width="13.140625" style="2" customWidth="1"/>
    <col min="10500" max="10746" width="9.140625" style="2"/>
    <col min="10747" max="10747" width="3.85546875" style="2" customWidth="1"/>
    <col min="10748" max="10748" width="8" style="2" customWidth="1"/>
    <col min="10749" max="10750" width="12.140625" style="2" customWidth="1"/>
    <col min="10751" max="10751" width="16.7109375" style="2" customWidth="1"/>
    <col min="10752" max="10755" width="13.140625" style="2" customWidth="1"/>
    <col min="10756" max="11002" width="9.140625" style="2"/>
    <col min="11003" max="11003" width="3.85546875" style="2" customWidth="1"/>
    <col min="11004" max="11004" width="8" style="2" customWidth="1"/>
    <col min="11005" max="11006" width="12.140625" style="2" customWidth="1"/>
    <col min="11007" max="11007" width="16.7109375" style="2" customWidth="1"/>
    <col min="11008" max="11011" width="13.140625" style="2" customWidth="1"/>
    <col min="11012" max="11258" width="9.140625" style="2"/>
    <col min="11259" max="11259" width="3.85546875" style="2" customWidth="1"/>
    <col min="11260" max="11260" width="8" style="2" customWidth="1"/>
    <col min="11261" max="11262" width="12.140625" style="2" customWidth="1"/>
    <col min="11263" max="11263" width="16.7109375" style="2" customWidth="1"/>
    <col min="11264" max="11267" width="13.140625" style="2" customWidth="1"/>
    <col min="11268" max="11514" width="9.140625" style="2"/>
    <col min="11515" max="11515" width="3.85546875" style="2" customWidth="1"/>
    <col min="11516" max="11516" width="8" style="2" customWidth="1"/>
    <col min="11517" max="11518" width="12.140625" style="2" customWidth="1"/>
    <col min="11519" max="11519" width="16.7109375" style="2" customWidth="1"/>
    <col min="11520" max="11523" width="13.140625" style="2" customWidth="1"/>
    <col min="11524" max="11770" width="9.140625" style="2"/>
    <col min="11771" max="11771" width="3.85546875" style="2" customWidth="1"/>
    <col min="11772" max="11772" width="8" style="2" customWidth="1"/>
    <col min="11773" max="11774" width="12.140625" style="2" customWidth="1"/>
    <col min="11775" max="11775" width="16.7109375" style="2" customWidth="1"/>
    <col min="11776" max="11779" width="13.140625" style="2" customWidth="1"/>
    <col min="11780" max="12026" width="9.140625" style="2"/>
    <col min="12027" max="12027" width="3.85546875" style="2" customWidth="1"/>
    <col min="12028" max="12028" width="8" style="2" customWidth="1"/>
    <col min="12029" max="12030" width="12.140625" style="2" customWidth="1"/>
    <col min="12031" max="12031" width="16.7109375" style="2" customWidth="1"/>
    <col min="12032" max="12035" width="13.140625" style="2" customWidth="1"/>
    <col min="12036" max="12282" width="9.140625" style="2"/>
    <col min="12283" max="12283" width="3.85546875" style="2" customWidth="1"/>
    <col min="12284" max="12284" width="8" style="2" customWidth="1"/>
    <col min="12285" max="12286" width="12.140625" style="2" customWidth="1"/>
    <col min="12287" max="12287" width="16.7109375" style="2" customWidth="1"/>
    <col min="12288" max="12291" width="13.140625" style="2" customWidth="1"/>
    <col min="12292" max="12538" width="9.140625" style="2"/>
    <col min="12539" max="12539" width="3.85546875" style="2" customWidth="1"/>
    <col min="12540" max="12540" width="8" style="2" customWidth="1"/>
    <col min="12541" max="12542" width="12.140625" style="2" customWidth="1"/>
    <col min="12543" max="12543" width="16.7109375" style="2" customWidth="1"/>
    <col min="12544" max="12547" width="13.140625" style="2" customWidth="1"/>
    <col min="12548" max="12794" width="9.140625" style="2"/>
    <col min="12795" max="12795" width="3.85546875" style="2" customWidth="1"/>
    <col min="12796" max="12796" width="8" style="2" customWidth="1"/>
    <col min="12797" max="12798" width="12.140625" style="2" customWidth="1"/>
    <col min="12799" max="12799" width="16.7109375" style="2" customWidth="1"/>
    <col min="12800" max="12803" width="13.140625" style="2" customWidth="1"/>
    <col min="12804" max="13050" width="9.140625" style="2"/>
    <col min="13051" max="13051" width="3.85546875" style="2" customWidth="1"/>
    <col min="13052" max="13052" width="8" style="2" customWidth="1"/>
    <col min="13053" max="13054" width="12.140625" style="2" customWidth="1"/>
    <col min="13055" max="13055" width="16.7109375" style="2" customWidth="1"/>
    <col min="13056" max="13059" width="13.140625" style="2" customWidth="1"/>
    <col min="13060" max="13306" width="9.140625" style="2"/>
    <col min="13307" max="13307" width="3.85546875" style="2" customWidth="1"/>
    <col min="13308" max="13308" width="8" style="2" customWidth="1"/>
    <col min="13309" max="13310" width="12.140625" style="2" customWidth="1"/>
    <col min="13311" max="13311" width="16.7109375" style="2" customWidth="1"/>
    <col min="13312" max="13315" width="13.140625" style="2" customWidth="1"/>
    <col min="13316" max="13562" width="9.140625" style="2"/>
    <col min="13563" max="13563" width="3.85546875" style="2" customWidth="1"/>
    <col min="13564" max="13564" width="8" style="2" customWidth="1"/>
    <col min="13565" max="13566" width="12.140625" style="2" customWidth="1"/>
    <col min="13567" max="13567" width="16.7109375" style="2" customWidth="1"/>
    <col min="13568" max="13571" width="13.140625" style="2" customWidth="1"/>
    <col min="13572" max="13818" width="9.140625" style="2"/>
    <col min="13819" max="13819" width="3.85546875" style="2" customWidth="1"/>
    <col min="13820" max="13820" width="8" style="2" customWidth="1"/>
    <col min="13821" max="13822" width="12.140625" style="2" customWidth="1"/>
    <col min="13823" max="13823" width="16.7109375" style="2" customWidth="1"/>
    <col min="13824" max="13827" width="13.140625" style="2" customWidth="1"/>
    <col min="13828" max="14074" width="9.140625" style="2"/>
    <col min="14075" max="14075" width="3.85546875" style="2" customWidth="1"/>
    <col min="14076" max="14076" width="8" style="2" customWidth="1"/>
    <col min="14077" max="14078" width="12.140625" style="2" customWidth="1"/>
    <col min="14079" max="14079" width="16.7109375" style="2" customWidth="1"/>
    <col min="14080" max="14083" width="13.140625" style="2" customWidth="1"/>
    <col min="14084" max="14330" width="9.140625" style="2"/>
    <col min="14331" max="14331" width="3.85546875" style="2" customWidth="1"/>
    <col min="14332" max="14332" width="8" style="2" customWidth="1"/>
    <col min="14333" max="14334" width="12.140625" style="2" customWidth="1"/>
    <col min="14335" max="14335" width="16.7109375" style="2" customWidth="1"/>
    <col min="14336" max="14339" width="13.140625" style="2" customWidth="1"/>
    <col min="14340" max="14586" width="9.140625" style="2"/>
    <col min="14587" max="14587" width="3.85546875" style="2" customWidth="1"/>
    <col min="14588" max="14588" width="8" style="2" customWidth="1"/>
    <col min="14589" max="14590" width="12.140625" style="2" customWidth="1"/>
    <col min="14591" max="14591" width="16.7109375" style="2" customWidth="1"/>
    <col min="14592" max="14595" width="13.140625" style="2" customWidth="1"/>
    <col min="14596" max="14842" width="9.140625" style="2"/>
    <col min="14843" max="14843" width="3.85546875" style="2" customWidth="1"/>
    <col min="14844" max="14844" width="8" style="2" customWidth="1"/>
    <col min="14845" max="14846" width="12.140625" style="2" customWidth="1"/>
    <col min="14847" max="14847" width="16.7109375" style="2" customWidth="1"/>
    <col min="14848" max="14851" width="13.140625" style="2" customWidth="1"/>
    <col min="14852" max="15098" width="9.140625" style="2"/>
    <col min="15099" max="15099" width="3.85546875" style="2" customWidth="1"/>
    <col min="15100" max="15100" width="8" style="2" customWidth="1"/>
    <col min="15101" max="15102" width="12.140625" style="2" customWidth="1"/>
    <col min="15103" max="15103" width="16.7109375" style="2" customWidth="1"/>
    <col min="15104" max="15107" width="13.140625" style="2" customWidth="1"/>
    <col min="15108" max="15354" width="9.140625" style="2"/>
    <col min="15355" max="15355" width="3.85546875" style="2" customWidth="1"/>
    <col min="15356" max="15356" width="8" style="2" customWidth="1"/>
    <col min="15357" max="15358" width="12.140625" style="2" customWidth="1"/>
    <col min="15359" max="15359" width="16.7109375" style="2" customWidth="1"/>
    <col min="15360" max="15363" width="13.140625" style="2" customWidth="1"/>
    <col min="15364" max="15610" width="9.140625" style="2"/>
    <col min="15611" max="15611" width="3.85546875" style="2" customWidth="1"/>
    <col min="15612" max="15612" width="8" style="2" customWidth="1"/>
    <col min="15613" max="15614" width="12.140625" style="2" customWidth="1"/>
    <col min="15615" max="15615" width="16.7109375" style="2" customWidth="1"/>
    <col min="15616" max="15619" width="13.140625" style="2" customWidth="1"/>
    <col min="15620" max="15866" width="9.140625" style="2"/>
    <col min="15867" max="15867" width="3.85546875" style="2" customWidth="1"/>
    <col min="15868" max="15868" width="8" style="2" customWidth="1"/>
    <col min="15869" max="15870" width="12.140625" style="2" customWidth="1"/>
    <col min="15871" max="15871" width="16.7109375" style="2" customWidth="1"/>
    <col min="15872" max="15875" width="13.140625" style="2" customWidth="1"/>
    <col min="15876" max="16122" width="9.140625" style="2"/>
    <col min="16123" max="16123" width="3.85546875" style="2" customWidth="1"/>
    <col min="16124" max="16124" width="8" style="2" customWidth="1"/>
    <col min="16125" max="16126" width="12.140625" style="2" customWidth="1"/>
    <col min="16127" max="16127" width="16.7109375" style="2" customWidth="1"/>
    <col min="16128" max="16131" width="13.140625" style="2" customWidth="1"/>
    <col min="16132" max="16384" width="9.140625" style="2"/>
  </cols>
  <sheetData>
    <row r="1" spans="1:10" ht="38.25" customHeight="1" x14ac:dyDescent="0.25">
      <c r="A1" s="298"/>
      <c r="B1" s="298"/>
      <c r="C1" s="299"/>
      <c r="D1" s="299"/>
      <c r="E1" s="299"/>
      <c r="F1" s="299"/>
      <c r="G1" s="299"/>
      <c r="H1" s="299"/>
      <c r="I1" s="299"/>
      <c r="J1" s="1" t="s">
        <v>0</v>
      </c>
    </row>
    <row r="2" spans="1:10" x14ac:dyDescent="0.25">
      <c r="A2" s="300"/>
      <c r="B2" s="300"/>
      <c r="C2" s="300"/>
      <c r="D2" s="300"/>
      <c r="E2" s="300"/>
      <c r="F2" s="300"/>
      <c r="G2" s="300"/>
      <c r="H2" s="300"/>
      <c r="I2" s="300"/>
    </row>
    <row r="3" spans="1:10" x14ac:dyDescent="0.25">
      <c r="A3" s="3"/>
      <c r="B3" s="3"/>
    </row>
    <row r="4" spans="1:10" x14ac:dyDescent="0.25">
      <c r="A4" s="4"/>
      <c r="B4" s="4"/>
    </row>
    <row r="5" spans="1:10" x14ac:dyDescent="0.25">
      <c r="A5" s="5"/>
      <c r="B5" s="5"/>
    </row>
    <row r="6" spans="1:10" ht="15.75" x14ac:dyDescent="0.25">
      <c r="A6" s="6"/>
      <c r="B6" s="6"/>
    </row>
    <row r="7" spans="1:10" x14ac:dyDescent="0.25">
      <c r="A7" s="7" t="s">
        <v>1</v>
      </c>
      <c r="B7" s="7"/>
    </row>
    <row r="8" spans="1:10" ht="15.75" x14ac:dyDescent="0.25">
      <c r="A8" s="8" t="s">
        <v>0</v>
      </c>
      <c r="B8" s="8"/>
    </row>
    <row r="9" spans="1:10" ht="15.75" x14ac:dyDescent="0.25">
      <c r="A9" s="8" t="s">
        <v>0</v>
      </c>
      <c r="B9" s="8"/>
    </row>
    <row r="10" spans="1:10" ht="15.75" x14ac:dyDescent="0.25">
      <c r="A10" s="8" t="s">
        <v>0</v>
      </c>
      <c r="B10" s="8"/>
    </row>
    <row r="11" spans="1:10" ht="38.25" customHeight="1" x14ac:dyDescent="0.25">
      <c r="A11" s="298" t="s">
        <v>203</v>
      </c>
      <c r="B11" s="298"/>
      <c r="C11" s="299"/>
      <c r="D11" s="299"/>
      <c r="E11" s="299"/>
      <c r="F11" s="299"/>
      <c r="G11" s="299"/>
      <c r="H11" s="299"/>
      <c r="I11" s="299"/>
    </row>
    <row r="12" spans="1:10" x14ac:dyDescent="0.25">
      <c r="A12" s="300" t="s">
        <v>204</v>
      </c>
      <c r="B12" s="300"/>
      <c r="C12" s="300"/>
      <c r="D12" s="300"/>
      <c r="E12" s="300"/>
      <c r="F12" s="300"/>
      <c r="G12" s="300"/>
      <c r="H12" s="300"/>
      <c r="I12" s="300"/>
    </row>
    <row r="13" spans="1:10" ht="15.75" x14ac:dyDescent="0.25">
      <c r="A13" s="8" t="s">
        <v>0</v>
      </c>
      <c r="B13" s="8"/>
    </row>
    <row r="14" spans="1:10" ht="15.75" x14ac:dyDescent="0.25">
      <c r="A14" s="8" t="s">
        <v>0</v>
      </c>
      <c r="B14" s="8"/>
    </row>
    <row r="15" spans="1:10" ht="15.75" x14ac:dyDescent="0.25">
      <c r="A15" s="8" t="s">
        <v>0</v>
      </c>
      <c r="B15" s="8"/>
    </row>
    <row r="16" spans="1:10" ht="15.75" x14ac:dyDescent="0.25">
      <c r="A16" s="8" t="s">
        <v>0</v>
      </c>
      <c r="B16" s="8"/>
    </row>
    <row r="17" spans="1:9" ht="15.75" x14ac:dyDescent="0.25">
      <c r="A17" s="8" t="s">
        <v>0</v>
      </c>
      <c r="B17" s="8"/>
    </row>
    <row r="18" spans="1:9" ht="15.75" x14ac:dyDescent="0.25">
      <c r="A18" s="8" t="s">
        <v>0</v>
      </c>
      <c r="B18" s="8"/>
    </row>
    <row r="19" spans="1:9" ht="15.75" x14ac:dyDescent="0.25">
      <c r="A19" s="8" t="s">
        <v>0</v>
      </c>
      <c r="B19" s="8"/>
    </row>
    <row r="20" spans="1:9" ht="15.75" x14ac:dyDescent="0.25">
      <c r="A20" s="8" t="s">
        <v>0</v>
      </c>
      <c r="B20" s="8"/>
    </row>
    <row r="21" spans="1:9" ht="26.25" x14ac:dyDescent="0.25">
      <c r="A21" s="301" t="s">
        <v>2</v>
      </c>
      <c r="B21" s="301"/>
      <c r="C21" s="302"/>
      <c r="D21" s="302"/>
      <c r="E21" s="302"/>
      <c r="F21" s="302"/>
      <c r="G21" s="302"/>
      <c r="H21" s="302"/>
      <c r="I21" s="302"/>
    </row>
    <row r="22" spans="1:9" ht="26.25" x14ac:dyDescent="0.25">
      <c r="A22" s="301" t="s">
        <v>3</v>
      </c>
      <c r="B22" s="301"/>
      <c r="C22" s="302"/>
      <c r="D22" s="302"/>
      <c r="E22" s="302"/>
      <c r="F22" s="302"/>
      <c r="G22" s="302"/>
      <c r="H22" s="302"/>
      <c r="I22" s="302"/>
    </row>
    <row r="23" spans="1:9" ht="15.75" x14ac:dyDescent="0.25">
      <c r="A23" s="8" t="s">
        <v>0</v>
      </c>
      <c r="B23" s="8"/>
    </row>
    <row r="24" spans="1:9" ht="15.75" x14ac:dyDescent="0.25">
      <c r="A24" s="8" t="s">
        <v>0</v>
      </c>
      <c r="B24" s="8"/>
    </row>
    <row r="25" spans="1:9" ht="15.75" x14ac:dyDescent="0.25">
      <c r="A25" s="8" t="s">
        <v>0</v>
      </c>
      <c r="B25" s="8"/>
    </row>
    <row r="26" spans="1:9" ht="15.75" x14ac:dyDescent="0.25">
      <c r="A26" s="8" t="s">
        <v>0</v>
      </c>
      <c r="B26" s="8"/>
    </row>
    <row r="27" spans="1:9" ht="15.75" x14ac:dyDescent="0.25">
      <c r="A27" s="8" t="s">
        <v>0</v>
      </c>
      <c r="B27" s="8"/>
    </row>
    <row r="28" spans="1:9" ht="15.75" x14ac:dyDescent="0.25">
      <c r="A28" s="8" t="s">
        <v>0</v>
      </c>
      <c r="B28" s="8"/>
    </row>
    <row r="29" spans="1:9" ht="15.75" x14ac:dyDescent="0.25">
      <c r="A29" s="8" t="s">
        <v>0</v>
      </c>
      <c r="B29" s="8"/>
    </row>
    <row r="30" spans="1:9" ht="15.75" x14ac:dyDescent="0.25">
      <c r="A30" s="8" t="s">
        <v>0</v>
      </c>
      <c r="B30" s="8"/>
    </row>
    <row r="31" spans="1:9" ht="15.75" x14ac:dyDescent="0.25">
      <c r="A31" s="8" t="s">
        <v>0</v>
      </c>
      <c r="B31" s="8"/>
    </row>
    <row r="32" spans="1:9" ht="15.75" x14ac:dyDescent="0.25">
      <c r="A32" s="8" t="s">
        <v>0</v>
      </c>
      <c r="B32" s="8"/>
    </row>
    <row r="33" spans="1:11" ht="15.75" x14ac:dyDescent="0.25">
      <c r="A33" s="8" t="s">
        <v>4</v>
      </c>
      <c r="B33" s="8"/>
    </row>
    <row r="34" spans="1:11" ht="15.75" x14ac:dyDescent="0.25">
      <c r="A34" s="8" t="s">
        <v>0</v>
      </c>
      <c r="B34" s="8"/>
    </row>
    <row r="36" spans="1:11" ht="55.5" customHeight="1" x14ac:dyDescent="0.25">
      <c r="A36" s="188" t="s">
        <v>5</v>
      </c>
      <c r="B36" s="188"/>
      <c r="C36" s="188"/>
      <c r="D36" s="188"/>
      <c r="E36" s="188"/>
      <c r="F36" s="188"/>
      <c r="G36" s="188"/>
      <c r="H36" s="188"/>
      <c r="I36" s="188"/>
      <c r="J36" s="9"/>
      <c r="K36" s="1"/>
    </row>
    <row r="37" spans="1:11" ht="49.5" customHeight="1" x14ac:dyDescent="0.25">
      <c r="A37" s="188" t="s">
        <v>6</v>
      </c>
      <c r="B37" s="188"/>
      <c r="C37" s="188"/>
      <c r="D37" s="188"/>
      <c r="E37" s="188"/>
      <c r="F37" s="188"/>
      <c r="G37" s="188"/>
      <c r="H37" s="188"/>
      <c r="I37" s="188"/>
      <c r="J37" s="9"/>
      <c r="K37" s="1"/>
    </row>
    <row r="38" spans="1:11" ht="16.5" customHeight="1" x14ac:dyDescent="0.25">
      <c r="A38" s="188" t="s">
        <v>7</v>
      </c>
      <c r="B38" s="188"/>
      <c r="C38" s="188"/>
      <c r="D38" s="188"/>
      <c r="E38" s="188"/>
      <c r="F38" s="188"/>
      <c r="G38" s="188"/>
      <c r="H38" s="188"/>
      <c r="I38" s="188"/>
      <c r="J38" s="9"/>
      <c r="K38" s="1"/>
    </row>
    <row r="39" spans="1:11" ht="33.75" customHeight="1" x14ac:dyDescent="0.25">
      <c r="A39" s="188" t="s">
        <v>8</v>
      </c>
      <c r="B39" s="188"/>
      <c r="C39" s="188"/>
      <c r="D39" s="188"/>
      <c r="E39" s="188"/>
      <c r="F39" s="188"/>
      <c r="G39" s="188"/>
      <c r="H39" s="188"/>
      <c r="I39" s="188"/>
      <c r="J39" s="9"/>
      <c r="K39" s="1"/>
    </row>
    <row r="40" spans="1:11" ht="33.75" customHeight="1" x14ac:dyDescent="0.25">
      <c r="A40" s="188" t="s">
        <v>9</v>
      </c>
      <c r="B40" s="188"/>
      <c r="C40" s="188"/>
      <c r="D40" s="188"/>
      <c r="E40" s="188"/>
      <c r="F40" s="188"/>
      <c r="G40" s="188"/>
      <c r="H40" s="188"/>
      <c r="I40" s="188"/>
      <c r="J40" s="9"/>
      <c r="K40" s="1"/>
    </row>
    <row r="41" spans="1:11" ht="36.75" customHeight="1" x14ac:dyDescent="0.25">
      <c r="A41" s="188" t="s">
        <v>10</v>
      </c>
      <c r="B41" s="188"/>
      <c r="C41" s="188"/>
      <c r="D41" s="188"/>
      <c r="E41" s="188"/>
      <c r="F41" s="188"/>
      <c r="G41" s="188"/>
      <c r="H41" s="188"/>
      <c r="I41" s="188"/>
      <c r="J41" s="9"/>
      <c r="K41" s="1"/>
    </row>
    <row r="42" spans="1:11" ht="9" customHeight="1" x14ac:dyDescent="0.25">
      <c r="A42" s="10" t="s">
        <v>0</v>
      </c>
      <c r="B42" s="10"/>
      <c r="C42" s="11"/>
      <c r="D42" s="11"/>
      <c r="E42" s="11"/>
      <c r="F42" s="11"/>
      <c r="G42" s="11"/>
      <c r="H42" s="11"/>
      <c r="I42" s="11"/>
      <c r="J42" s="11"/>
      <c r="K42" s="1"/>
    </row>
    <row r="43" spans="1:11" ht="51.75" customHeight="1" x14ac:dyDescent="0.25">
      <c r="A43" s="308" t="s">
        <v>11</v>
      </c>
      <c r="B43" s="308"/>
      <c r="C43" s="308"/>
      <c r="D43" s="308"/>
      <c r="E43" s="308"/>
      <c r="F43" s="308"/>
      <c r="G43" s="308"/>
      <c r="H43" s="308"/>
      <c r="I43" s="308"/>
      <c r="J43" s="12"/>
      <c r="K43" s="1"/>
    </row>
    <row r="44" spans="1:11" ht="6.75" customHeight="1" x14ac:dyDescent="0.25">
      <c r="A44" s="10" t="s">
        <v>0</v>
      </c>
      <c r="B44" s="10"/>
      <c r="C44" s="11"/>
      <c r="D44" s="11"/>
      <c r="E44" s="11"/>
      <c r="F44" s="11"/>
      <c r="G44" s="11"/>
      <c r="H44" s="11"/>
      <c r="I44" s="11"/>
      <c r="J44" s="11"/>
      <c r="K44" s="1"/>
    </row>
    <row r="45" spans="1:11" ht="35.25" customHeight="1" x14ac:dyDescent="0.25">
      <c r="A45" s="188" t="s">
        <v>12</v>
      </c>
      <c r="B45" s="188"/>
      <c r="C45" s="188"/>
      <c r="D45" s="188"/>
      <c r="E45" s="188"/>
      <c r="F45" s="188"/>
      <c r="G45" s="188"/>
      <c r="H45" s="188"/>
      <c r="I45" s="188"/>
      <c r="J45" s="9"/>
      <c r="K45" s="1"/>
    </row>
    <row r="46" spans="1:11" ht="71.25" customHeight="1" x14ac:dyDescent="0.25">
      <c r="A46" s="188" t="s">
        <v>13</v>
      </c>
      <c r="B46" s="188"/>
      <c r="C46" s="188"/>
      <c r="D46" s="188"/>
      <c r="E46" s="188"/>
      <c r="F46" s="188"/>
      <c r="G46" s="188"/>
      <c r="H46" s="188"/>
      <c r="I46" s="188"/>
      <c r="J46" s="9"/>
      <c r="K46" s="1"/>
    </row>
    <row r="47" spans="1:11" ht="93" customHeight="1" x14ac:dyDescent="0.25">
      <c r="A47" s="188" t="s">
        <v>14</v>
      </c>
      <c r="B47" s="188"/>
      <c r="C47" s="188"/>
      <c r="D47" s="188"/>
      <c r="E47" s="188"/>
      <c r="F47" s="188"/>
      <c r="G47" s="188"/>
      <c r="H47" s="188"/>
      <c r="I47" s="188"/>
      <c r="J47" s="9"/>
      <c r="K47" s="1"/>
    </row>
    <row r="48" spans="1:11" ht="14.25" customHeight="1" x14ac:dyDescent="0.25">
      <c r="A48" s="236"/>
      <c r="B48" s="236"/>
      <c r="C48" s="237"/>
      <c r="D48" s="237"/>
      <c r="E48" s="237"/>
      <c r="F48" s="237"/>
      <c r="G48" s="237"/>
      <c r="H48" s="237"/>
      <c r="I48" s="237"/>
    </row>
    <row r="49" spans="1:12" x14ac:dyDescent="0.25">
      <c r="A49" s="303" t="s">
        <v>15</v>
      </c>
      <c r="B49" s="304"/>
      <c r="C49" s="304"/>
      <c r="D49" s="304"/>
      <c r="E49" s="304"/>
      <c r="F49" s="304"/>
      <c r="G49" s="304"/>
      <c r="H49" s="304"/>
      <c r="I49" s="305"/>
    </row>
    <row r="50" spans="1:12" ht="15" customHeight="1" x14ac:dyDescent="0.25">
      <c r="A50" s="254" t="s">
        <v>16</v>
      </c>
      <c r="B50" s="259"/>
      <c r="C50" s="306" t="s">
        <v>17</v>
      </c>
      <c r="D50" s="306"/>
      <c r="E50" s="306"/>
      <c r="F50" s="13"/>
      <c r="G50" s="14"/>
      <c r="H50" s="14"/>
      <c r="I50" s="15"/>
    </row>
    <row r="51" spans="1:12" ht="22.5" x14ac:dyDescent="0.25">
      <c r="A51" s="256"/>
      <c r="B51" s="260"/>
      <c r="C51" s="307"/>
      <c r="D51" s="307"/>
      <c r="E51" s="307"/>
      <c r="F51" s="16" t="s">
        <v>18</v>
      </c>
      <c r="G51" s="17" t="s">
        <v>19</v>
      </c>
      <c r="H51" s="17" t="s">
        <v>20</v>
      </c>
      <c r="I51" s="17" t="s">
        <v>21</v>
      </c>
    </row>
    <row r="52" spans="1:12" s="20" customFormat="1" ht="21" customHeight="1" x14ac:dyDescent="0.25">
      <c r="A52" s="296"/>
      <c r="B52" s="297"/>
      <c r="C52" s="294" t="s">
        <v>22</v>
      </c>
      <c r="D52" s="294"/>
      <c r="E52" s="294"/>
      <c r="F52" s="18">
        <f>[5]PAREGGIO!B4</f>
        <v>14547.83</v>
      </c>
      <c r="G52" s="18">
        <f>[5]PAREGGIO!C4</f>
        <v>0</v>
      </c>
      <c r="H52" s="18">
        <f>[5]PAREGGIO!D4</f>
        <v>0</v>
      </c>
      <c r="I52" s="18">
        <f>[5]PAREGGIO!E4</f>
        <v>0</v>
      </c>
      <c r="J52" s="19"/>
    </row>
    <row r="53" spans="1:12" s="20" customFormat="1" ht="21" customHeight="1" x14ac:dyDescent="0.25">
      <c r="A53" s="296"/>
      <c r="B53" s="297"/>
      <c r="C53" s="294" t="s">
        <v>23</v>
      </c>
      <c r="D53" s="294"/>
      <c r="E53" s="294"/>
      <c r="F53" s="18">
        <f>[5]PAREGGIO!B5</f>
        <v>21501.68</v>
      </c>
      <c r="G53" s="18">
        <f>[5]PAREGGIO!C5</f>
        <v>0</v>
      </c>
      <c r="H53" s="18">
        <f>[5]PAREGGIO!D5</f>
        <v>0</v>
      </c>
      <c r="I53" s="18">
        <f>[5]PAREGGIO!E5</f>
        <v>0</v>
      </c>
      <c r="J53" s="19"/>
    </row>
    <row r="54" spans="1:12" s="20" customFormat="1" ht="21" customHeight="1" x14ac:dyDescent="0.25">
      <c r="A54" s="296"/>
      <c r="B54" s="297"/>
      <c r="C54" s="294" t="s">
        <v>24</v>
      </c>
      <c r="D54" s="294"/>
      <c r="E54" s="294"/>
      <c r="F54" s="18">
        <f>[5]PAREGGIO!B3</f>
        <v>146400</v>
      </c>
      <c r="G54" s="18">
        <f>[5]PAREGGIO!C3</f>
        <v>0</v>
      </c>
      <c r="H54" s="18">
        <f>[5]PAREGGIO!D3</f>
        <v>0</v>
      </c>
      <c r="I54" s="18">
        <f>[5]PAREGGIO!E3</f>
        <v>0</v>
      </c>
      <c r="J54" s="19"/>
    </row>
    <row r="55" spans="1:12" s="20" customFormat="1" ht="21" customHeight="1" x14ac:dyDescent="0.25">
      <c r="A55" s="296"/>
      <c r="B55" s="297"/>
      <c r="C55" s="295" t="s">
        <v>25</v>
      </c>
      <c r="D55" s="295"/>
      <c r="E55" s="295"/>
      <c r="F55" s="21">
        <v>0</v>
      </c>
      <c r="G55" s="21">
        <v>0</v>
      </c>
      <c r="H55" s="22">
        <v>0</v>
      </c>
      <c r="I55" s="22">
        <v>0</v>
      </c>
      <c r="J55" s="19"/>
    </row>
    <row r="56" spans="1:12" s="20" customFormat="1" ht="21" customHeight="1" x14ac:dyDescent="0.25">
      <c r="A56" s="292">
        <v>1</v>
      </c>
      <c r="B56" s="293"/>
      <c r="C56" s="294" t="s">
        <v>26</v>
      </c>
      <c r="D56" s="294"/>
      <c r="E56" s="294"/>
      <c r="F56" s="23">
        <f>[5]PAREGGIO!B7</f>
        <v>850500</v>
      </c>
      <c r="G56" s="23">
        <f>[5]PAREGGIO!C7</f>
        <v>848250</v>
      </c>
      <c r="H56" s="23">
        <f>[5]PAREGGIO!D7</f>
        <v>848250</v>
      </c>
      <c r="I56" s="23">
        <f>[5]PAREGGIO!E7</f>
        <v>837750</v>
      </c>
      <c r="J56" s="19"/>
    </row>
    <row r="57" spans="1:12" s="20" customFormat="1" ht="21" customHeight="1" x14ac:dyDescent="0.25">
      <c r="A57" s="292">
        <v>2</v>
      </c>
      <c r="B57" s="293"/>
      <c r="C57" s="294" t="s">
        <v>27</v>
      </c>
      <c r="D57" s="294"/>
      <c r="E57" s="294"/>
      <c r="F57" s="23">
        <f>[5]PAREGGIO!B8</f>
        <v>25020</v>
      </c>
      <c r="G57" s="23">
        <f>[5]PAREGGIO!C8</f>
        <v>24750</v>
      </c>
      <c r="H57" s="23">
        <f>[5]PAREGGIO!D8</f>
        <v>24600</v>
      </c>
      <c r="I57" s="23">
        <f>[5]PAREGGIO!E8</f>
        <v>21800</v>
      </c>
      <c r="J57" s="19"/>
    </row>
    <row r="58" spans="1:12" s="20" customFormat="1" ht="21" customHeight="1" x14ac:dyDescent="0.25">
      <c r="A58" s="292">
        <v>3</v>
      </c>
      <c r="B58" s="293"/>
      <c r="C58" s="294" t="s">
        <v>28</v>
      </c>
      <c r="D58" s="294"/>
      <c r="E58" s="294"/>
      <c r="F58" s="23">
        <f>[5]PAREGGIO!B9</f>
        <v>199830</v>
      </c>
      <c r="G58" s="23">
        <f>[5]PAREGGIO!C9</f>
        <v>221400</v>
      </c>
      <c r="H58" s="23">
        <f>[5]PAREGGIO!D9</f>
        <v>191400</v>
      </c>
      <c r="I58" s="23">
        <f>[5]PAREGGIO!E9</f>
        <v>167650</v>
      </c>
      <c r="J58" s="19"/>
    </row>
    <row r="59" spans="1:12" s="20" customFormat="1" ht="21" customHeight="1" x14ac:dyDescent="0.25">
      <c r="A59" s="292">
        <v>4</v>
      </c>
      <c r="B59" s="293"/>
      <c r="C59" s="294" t="s">
        <v>29</v>
      </c>
      <c r="D59" s="294"/>
      <c r="E59" s="294"/>
      <c r="F59" s="23">
        <f>[5]PAREGGIO!B10</f>
        <v>78000</v>
      </c>
      <c r="G59" s="23">
        <f>[5]PAREGGIO!C10</f>
        <v>144800</v>
      </c>
      <c r="H59" s="23">
        <f>[5]PAREGGIO!D10</f>
        <v>70000</v>
      </c>
      <c r="I59" s="23">
        <f>[5]PAREGGIO!E10</f>
        <v>70000</v>
      </c>
      <c r="J59" s="19"/>
    </row>
    <row r="60" spans="1:12" s="20" customFormat="1" ht="21" customHeight="1" x14ac:dyDescent="0.25">
      <c r="A60" s="292">
        <v>5</v>
      </c>
      <c r="B60" s="293"/>
      <c r="C60" s="294" t="s">
        <v>30</v>
      </c>
      <c r="D60" s="294"/>
      <c r="E60" s="294"/>
      <c r="F60" s="23">
        <f>[5]PAREGGIO!B11</f>
        <v>0</v>
      </c>
      <c r="G60" s="23">
        <f>[5]PAREGGIO!C11</f>
        <v>0</v>
      </c>
      <c r="H60" s="23">
        <f>[5]PAREGGIO!D11</f>
        <v>0</v>
      </c>
      <c r="I60" s="23">
        <f>[5]PAREGGIO!E11</f>
        <v>0</v>
      </c>
      <c r="J60" s="19"/>
    </row>
    <row r="61" spans="1:12" s="20" customFormat="1" ht="21" customHeight="1" x14ac:dyDescent="0.25">
      <c r="A61" s="292">
        <v>6</v>
      </c>
      <c r="B61" s="293"/>
      <c r="C61" s="294" t="s">
        <v>31</v>
      </c>
      <c r="D61" s="294"/>
      <c r="E61" s="294"/>
      <c r="F61" s="23">
        <f>[5]PAREGGIO!B12</f>
        <v>0</v>
      </c>
      <c r="G61" s="23">
        <f>[5]PAREGGIO!C12</f>
        <v>0</v>
      </c>
      <c r="H61" s="23">
        <f>[5]PAREGGIO!D12</f>
        <v>0</v>
      </c>
      <c r="I61" s="23">
        <f>[5]PAREGGIO!E12</f>
        <v>0</v>
      </c>
      <c r="J61" s="19"/>
    </row>
    <row r="62" spans="1:12" s="20" customFormat="1" ht="21" customHeight="1" x14ac:dyDescent="0.25">
      <c r="A62" s="292">
        <v>7</v>
      </c>
      <c r="B62" s="293"/>
      <c r="C62" s="294" t="s">
        <v>32</v>
      </c>
      <c r="D62" s="294"/>
      <c r="E62" s="294"/>
      <c r="F62" s="23">
        <f>[5]PAREGGIO!B13</f>
        <v>0</v>
      </c>
      <c r="G62" s="23">
        <f>[5]PAREGGIO!C13</f>
        <v>0</v>
      </c>
      <c r="H62" s="23">
        <f>[5]PAREGGIO!D13</f>
        <v>0</v>
      </c>
      <c r="I62" s="23">
        <f>[5]PAREGGIO!E13</f>
        <v>0</v>
      </c>
      <c r="J62" s="19"/>
    </row>
    <row r="63" spans="1:12" s="20" customFormat="1" ht="21" customHeight="1" x14ac:dyDescent="0.25">
      <c r="A63" s="292">
        <v>9</v>
      </c>
      <c r="B63" s="293"/>
      <c r="C63" s="294" t="s">
        <v>33</v>
      </c>
      <c r="D63" s="294"/>
      <c r="E63" s="294"/>
      <c r="F63" s="23">
        <f>[5]PAREGGIO!B14</f>
        <v>414750</v>
      </c>
      <c r="G63" s="23">
        <f>[5]PAREGGIO!C14</f>
        <v>415000</v>
      </c>
      <c r="H63" s="23">
        <f>[5]PAREGGIO!D14</f>
        <v>415000</v>
      </c>
      <c r="I63" s="23">
        <f>[5]PAREGGIO!E14</f>
        <v>415000</v>
      </c>
      <c r="J63" s="19"/>
    </row>
    <row r="64" spans="1:12" s="20" customFormat="1" ht="21" customHeight="1" x14ac:dyDescent="0.25">
      <c r="A64" s="286"/>
      <c r="B64" s="287"/>
      <c r="C64" s="288" t="s">
        <v>34</v>
      </c>
      <c r="D64" s="288"/>
      <c r="E64" s="288"/>
      <c r="F64" s="24">
        <f>SUM(F52:F63)</f>
        <v>1750549.51</v>
      </c>
      <c r="G64" s="24">
        <f>SUM(G52:G63)</f>
        <v>1654200</v>
      </c>
      <c r="H64" s="24">
        <f>SUM(H52:H63)</f>
        <v>1549250</v>
      </c>
      <c r="I64" s="24">
        <f>SUM(I52:I63)</f>
        <v>1512200</v>
      </c>
      <c r="J64" s="19"/>
      <c r="L64" s="25">
        <f>+[5]PAREGGIO!B26-'nota integrativa'!F64</f>
        <v>0</v>
      </c>
    </row>
    <row r="65" spans="1:11" ht="15.75" x14ac:dyDescent="0.25">
      <c r="A65" s="8" t="s">
        <v>0</v>
      </c>
      <c r="B65" s="8"/>
    </row>
    <row r="66" spans="1:11" ht="15.75" hidden="1" x14ac:dyDescent="0.25">
      <c r="A66" s="289" t="s">
        <v>35</v>
      </c>
      <c r="B66" s="289"/>
      <c r="C66" s="289"/>
      <c r="D66" s="289"/>
      <c r="E66" s="289"/>
      <c r="J66" s="2"/>
      <c r="K66" s="1"/>
    </row>
    <row r="67" spans="1:11" ht="9.75" hidden="1" customHeight="1" x14ac:dyDescent="0.25">
      <c r="A67" s="26"/>
      <c r="B67" s="26"/>
      <c r="C67" s="26"/>
      <c r="D67" s="26"/>
      <c r="E67" s="26"/>
      <c r="J67" s="2"/>
      <c r="K67" s="1"/>
    </row>
    <row r="68" spans="1:11" ht="47.25" hidden="1" customHeight="1" x14ac:dyDescent="0.25">
      <c r="A68" s="290" t="s">
        <v>36</v>
      </c>
      <c r="B68" s="290"/>
      <c r="C68" s="290"/>
      <c r="D68" s="290"/>
      <c r="E68" s="290"/>
      <c r="F68" s="290"/>
      <c r="G68" s="290"/>
      <c r="H68" s="290"/>
      <c r="I68" s="290"/>
      <c r="J68" s="9"/>
      <c r="K68" s="1"/>
    </row>
    <row r="69" spans="1:11" ht="29.25" hidden="1" customHeight="1" x14ac:dyDescent="0.25">
      <c r="A69" s="291" t="s">
        <v>37</v>
      </c>
      <c r="B69" s="291"/>
      <c r="C69" s="291"/>
      <c r="D69" s="291"/>
      <c r="E69" s="291"/>
      <c r="F69" s="291"/>
      <c r="G69" s="291"/>
      <c r="H69" s="291"/>
      <c r="I69" s="291"/>
      <c r="J69" s="291"/>
      <c r="K69" s="27" t="s">
        <v>38</v>
      </c>
    </row>
    <row r="70" spans="1:11" s="30" customFormat="1" ht="11.25" hidden="1" customHeight="1" x14ac:dyDescent="0.25">
      <c r="A70" s="28"/>
      <c r="B70" s="28"/>
      <c r="C70" s="28"/>
      <c r="D70" s="28"/>
      <c r="E70" s="28"/>
      <c r="F70" s="28"/>
      <c r="G70" s="28"/>
      <c r="H70" s="28"/>
      <c r="I70" s="28"/>
      <c r="J70" s="28"/>
      <c r="K70" s="29"/>
    </row>
    <row r="71" spans="1:11" ht="15.75" customHeight="1" x14ac:dyDescent="0.25">
      <c r="A71" s="232" t="s">
        <v>39</v>
      </c>
      <c r="B71" s="232"/>
      <c r="C71" s="232"/>
      <c r="D71" s="232"/>
      <c r="E71" s="232"/>
      <c r="F71" s="232"/>
      <c r="G71" s="232"/>
      <c r="H71" s="232"/>
      <c r="I71" s="232"/>
    </row>
    <row r="72" spans="1:11" ht="8.25" customHeight="1" x14ac:dyDescent="0.25">
      <c r="A72" s="8" t="s">
        <v>0</v>
      </c>
      <c r="B72" s="8"/>
      <c r="I72" s="1"/>
      <c r="J72" s="2"/>
    </row>
    <row r="73" spans="1:11" ht="15.75" customHeight="1" x14ac:dyDescent="0.25">
      <c r="A73" s="8"/>
      <c r="B73" s="8"/>
      <c r="C73" s="225" t="s">
        <v>40</v>
      </c>
      <c r="D73" s="226"/>
      <c r="E73" s="227"/>
      <c r="F73" s="31" t="s">
        <v>41</v>
      </c>
      <c r="G73" s="31" t="s">
        <v>42</v>
      </c>
      <c r="H73" s="31" t="s">
        <v>43</v>
      </c>
      <c r="I73" s="1"/>
      <c r="J73" s="2"/>
    </row>
    <row r="74" spans="1:11" ht="15.75" customHeight="1" x14ac:dyDescent="0.25">
      <c r="A74" s="8"/>
      <c r="B74" s="8"/>
      <c r="C74" s="218" t="s">
        <v>44</v>
      </c>
      <c r="D74" s="219"/>
      <c r="E74" s="220"/>
      <c r="F74" s="32">
        <f>[5]ENTRATA!I24</f>
        <v>848250</v>
      </c>
      <c r="G74" s="32">
        <f>[5]ENTRATA!J24</f>
        <v>848250</v>
      </c>
      <c r="H74" s="32">
        <f>[5]ENTRATA!K24</f>
        <v>837750</v>
      </c>
      <c r="I74" s="1"/>
      <c r="J74" s="2"/>
    </row>
    <row r="75" spans="1:11" ht="15.75" customHeight="1" x14ac:dyDescent="0.25">
      <c r="A75" s="8"/>
      <c r="B75" s="8"/>
      <c r="C75" s="218" t="s">
        <v>45</v>
      </c>
      <c r="D75" s="219"/>
      <c r="E75" s="220"/>
      <c r="F75" s="32">
        <f>[5]ENTRATA!I25</f>
        <v>0</v>
      </c>
      <c r="G75" s="32">
        <f>[5]ENTRATA!J28</f>
        <v>0</v>
      </c>
      <c r="H75" s="32">
        <f>[5]ENTRATA!K28</f>
        <v>0</v>
      </c>
      <c r="I75" s="1"/>
      <c r="J75" s="2"/>
    </row>
    <row r="76" spans="1:11" ht="15.75" customHeight="1" x14ac:dyDescent="0.25">
      <c r="A76" s="8"/>
      <c r="B76" s="8"/>
      <c r="D76" s="33"/>
      <c r="E76" s="34" t="s">
        <v>46</v>
      </c>
      <c r="F76" s="35">
        <f>SUM(F74:F75)</f>
        <v>848250</v>
      </c>
      <c r="G76" s="35">
        <f>SUM(G74:G75)</f>
        <v>848250</v>
      </c>
      <c r="H76" s="35">
        <f>SUM(H74:H75)</f>
        <v>837750</v>
      </c>
      <c r="I76" s="1"/>
      <c r="J76" s="2"/>
    </row>
    <row r="77" spans="1:11" ht="9" customHeight="1" x14ac:dyDescent="0.25">
      <c r="A77" s="8" t="s">
        <v>0</v>
      </c>
      <c r="B77" s="8"/>
    </row>
    <row r="78" spans="1:11" ht="15.75" customHeight="1" x14ac:dyDescent="0.25">
      <c r="A78" s="284" t="s">
        <v>47</v>
      </c>
      <c r="B78" s="284"/>
      <c r="C78" s="285"/>
      <c r="D78" s="285"/>
      <c r="E78" s="285"/>
      <c r="F78" s="285"/>
      <c r="G78" s="285"/>
      <c r="H78" s="285"/>
      <c r="I78" s="285"/>
      <c r="J78" s="285"/>
    </row>
    <row r="79" spans="1:11" ht="15.75" customHeight="1" x14ac:dyDescent="0.25">
      <c r="A79" s="188" t="s">
        <v>48</v>
      </c>
      <c r="B79" s="188"/>
      <c r="C79" s="188"/>
      <c r="D79" s="188"/>
      <c r="E79" s="188"/>
      <c r="F79" s="188"/>
      <c r="G79" s="188"/>
      <c r="H79" s="188"/>
      <c r="I79" s="188"/>
      <c r="J79" s="169"/>
    </row>
    <row r="80" spans="1:11" ht="80.25" customHeight="1" x14ac:dyDescent="0.25">
      <c r="A80" s="188" t="s">
        <v>49</v>
      </c>
      <c r="B80" s="188"/>
      <c r="C80" s="188"/>
      <c r="D80" s="188"/>
      <c r="E80" s="188"/>
      <c r="F80" s="188"/>
      <c r="G80" s="188"/>
      <c r="H80" s="188"/>
      <c r="I80" s="188"/>
      <c r="J80" s="169"/>
    </row>
    <row r="81" spans="1:11" ht="15.75" customHeight="1" x14ac:dyDescent="0.25">
      <c r="A81" s="279" t="s">
        <v>50</v>
      </c>
      <c r="B81" s="280"/>
      <c r="C81" s="280"/>
      <c r="D81" s="280"/>
      <c r="E81" s="280"/>
      <c r="F81" s="280"/>
      <c r="G81" s="280"/>
      <c r="H81" s="280"/>
      <c r="I81" s="280"/>
      <c r="J81" s="280"/>
    </row>
    <row r="82" spans="1:11" ht="15.75" customHeight="1" x14ac:dyDescent="0.25">
      <c r="A82" s="279" t="s">
        <v>51</v>
      </c>
      <c r="B82" s="279"/>
      <c r="C82" s="281"/>
      <c r="D82" s="281"/>
      <c r="E82" s="281"/>
      <c r="F82" s="281"/>
      <c r="G82" s="281"/>
      <c r="H82" s="281"/>
      <c r="I82" s="281"/>
      <c r="J82" s="281"/>
    </row>
    <row r="83" spans="1:11" ht="15.75" customHeight="1" x14ac:dyDescent="0.25">
      <c r="A83" s="160" t="s">
        <v>0</v>
      </c>
      <c r="B83" s="160"/>
      <c r="C83" s="30"/>
      <c r="D83" s="30"/>
      <c r="E83" s="30"/>
      <c r="F83" s="30"/>
      <c r="G83" s="30"/>
      <c r="H83" s="30"/>
      <c r="I83" s="30"/>
      <c r="J83" s="29"/>
    </row>
    <row r="84" spans="1:11" ht="15.75" customHeight="1" x14ac:dyDescent="0.25">
      <c r="A84" s="282" t="s">
        <v>52</v>
      </c>
      <c r="B84" s="282"/>
      <c r="C84" s="283"/>
      <c r="D84" s="283"/>
      <c r="E84" s="283"/>
      <c r="F84" s="283"/>
      <c r="G84" s="283"/>
      <c r="H84" s="283"/>
      <c r="I84" s="283"/>
      <c r="J84" s="283"/>
    </row>
    <row r="85" spans="1:11" ht="15.75" customHeight="1" x14ac:dyDescent="0.25">
      <c r="A85" s="279" t="s">
        <v>53</v>
      </c>
      <c r="B85" s="279"/>
      <c r="C85" s="281"/>
      <c r="D85" s="281"/>
      <c r="E85" s="281"/>
      <c r="F85" s="281"/>
      <c r="G85" s="281"/>
      <c r="H85" s="281"/>
      <c r="I85" s="281"/>
      <c r="J85" s="281"/>
      <c r="K85" s="2" t="s">
        <v>0</v>
      </c>
    </row>
    <row r="86" spans="1:11" ht="15.75" x14ac:dyDescent="0.25">
      <c r="A86" s="160" t="s">
        <v>0</v>
      </c>
      <c r="B86" s="160"/>
      <c r="C86" s="30"/>
      <c r="D86" s="30"/>
      <c r="E86" s="30"/>
      <c r="F86" s="30"/>
      <c r="G86" s="30"/>
      <c r="H86" s="30"/>
      <c r="I86" s="30"/>
      <c r="J86" s="29"/>
    </row>
    <row r="87" spans="1:11" ht="15.75" customHeight="1" x14ac:dyDescent="0.25">
      <c r="A87" s="282" t="s">
        <v>54</v>
      </c>
      <c r="B87" s="282"/>
      <c r="C87" s="283"/>
      <c r="D87" s="283"/>
      <c r="E87" s="283"/>
      <c r="F87" s="283"/>
      <c r="G87" s="283"/>
      <c r="H87" s="283"/>
      <c r="I87" s="283"/>
      <c r="J87" s="283"/>
    </row>
    <row r="88" spans="1:11" ht="15.75" customHeight="1" x14ac:dyDescent="0.25">
      <c r="A88" s="279" t="s">
        <v>55</v>
      </c>
      <c r="B88" s="279"/>
      <c r="C88" s="281"/>
      <c r="D88" s="281"/>
      <c r="E88" s="281"/>
      <c r="F88" s="281"/>
      <c r="G88" s="281"/>
      <c r="H88" s="281"/>
      <c r="I88" s="281"/>
      <c r="J88" s="281"/>
    </row>
    <row r="89" spans="1:11" ht="15.75" x14ac:dyDescent="0.25">
      <c r="A89" s="37"/>
      <c r="B89" s="37"/>
      <c r="C89" s="38"/>
      <c r="D89" s="38"/>
      <c r="E89" s="38"/>
      <c r="F89" s="38"/>
      <c r="G89" s="38"/>
      <c r="H89" s="38"/>
      <c r="I89" s="38"/>
    </row>
    <row r="90" spans="1:11" ht="15.75" x14ac:dyDescent="0.25">
      <c r="A90" s="232" t="s">
        <v>56</v>
      </c>
      <c r="B90" s="232"/>
      <c r="C90" s="233"/>
      <c r="D90" s="233"/>
      <c r="E90" s="233"/>
      <c r="F90" s="233"/>
      <c r="G90" s="233"/>
      <c r="H90" s="233"/>
      <c r="I90" s="233"/>
    </row>
    <row r="91" spans="1:11" ht="15.75" x14ac:dyDescent="0.25">
      <c r="A91" s="39"/>
      <c r="B91" s="39"/>
      <c r="C91" s="40"/>
      <c r="D91" s="40"/>
      <c r="E91" s="40"/>
      <c r="F91" s="40"/>
      <c r="G91" s="40"/>
      <c r="H91" s="40"/>
      <c r="I91" s="40"/>
    </row>
    <row r="92" spans="1:11" s="43" customFormat="1" ht="15.75" x14ac:dyDescent="0.25">
      <c r="A92" s="41"/>
      <c r="B92" s="41"/>
      <c r="C92" s="270" t="s">
        <v>40</v>
      </c>
      <c r="D92" s="271"/>
      <c r="E92" s="272"/>
      <c r="F92" s="31" t="str">
        <f>+F73</f>
        <v>Anno 2019</v>
      </c>
      <c r="G92" s="31" t="str">
        <f t="shared" ref="G92:H92" si="0">+G73</f>
        <v>Anno 2020</v>
      </c>
      <c r="H92" s="31" t="str">
        <f t="shared" si="0"/>
        <v>Anno 2021</v>
      </c>
      <c r="I92" s="42"/>
    </row>
    <row r="93" spans="1:11" s="43" customFormat="1" ht="15.75" x14ac:dyDescent="0.25">
      <c r="A93" s="41"/>
      <c r="B93" s="41"/>
      <c r="C93" s="273" t="s">
        <v>57</v>
      </c>
      <c r="D93" s="274"/>
      <c r="E93" s="275"/>
      <c r="F93" s="44">
        <f>[5]ENTRATA!I41+[5]ENTRATA!I48</f>
        <v>24750</v>
      </c>
      <c r="G93" s="44">
        <f>[5]ENTRATA!J41+[5]ENTRATA!J48</f>
        <v>24600</v>
      </c>
      <c r="H93" s="44">
        <f>[5]ENTRATA!K41+[5]ENTRATA!K48</f>
        <v>21800</v>
      </c>
      <c r="I93" s="42"/>
    </row>
    <row r="94" spans="1:11" s="43" customFormat="1" ht="15.75" x14ac:dyDescent="0.25">
      <c r="A94" s="41"/>
      <c r="B94" s="41"/>
      <c r="C94" s="276" t="s">
        <v>58</v>
      </c>
      <c r="D94" s="277"/>
      <c r="E94" s="278"/>
      <c r="F94" s="44">
        <v>0</v>
      </c>
      <c r="G94" s="44">
        <v>0</v>
      </c>
      <c r="H94" s="44">
        <v>0</v>
      </c>
      <c r="I94" s="42"/>
    </row>
    <row r="95" spans="1:11" s="43" customFormat="1" ht="15.75" x14ac:dyDescent="0.25">
      <c r="A95" s="41"/>
      <c r="B95" s="41"/>
      <c r="C95" s="276" t="s">
        <v>59</v>
      </c>
      <c r="D95" s="277"/>
      <c r="E95" s="278"/>
      <c r="F95" s="44">
        <v>0</v>
      </c>
      <c r="G95" s="44">
        <v>0</v>
      </c>
      <c r="H95" s="44">
        <v>0</v>
      </c>
      <c r="I95" s="42"/>
    </row>
    <row r="96" spans="1:11" s="43" customFormat="1" ht="15.75" x14ac:dyDescent="0.25">
      <c r="A96" s="41"/>
      <c r="B96" s="41"/>
      <c r="D96" s="45"/>
      <c r="E96" s="46" t="s">
        <v>60</v>
      </c>
      <c r="F96" s="47">
        <f>SUM(F93:F95)</f>
        <v>24750</v>
      </c>
      <c r="G96" s="47">
        <f>SUM(G93:G95)</f>
        <v>24600</v>
      </c>
      <c r="H96" s="47">
        <f>SUM(H93:H95)</f>
        <v>21800</v>
      </c>
      <c r="I96" s="42"/>
    </row>
    <row r="97" spans="1:10" ht="12.95" customHeight="1" x14ac:dyDescent="0.25">
      <c r="A97" s="8" t="s">
        <v>0</v>
      </c>
      <c r="B97" s="8"/>
    </row>
    <row r="98" spans="1:10" ht="69" customHeight="1" x14ac:dyDescent="0.25">
      <c r="A98" s="188" t="s">
        <v>61</v>
      </c>
      <c r="B98" s="188"/>
      <c r="C98" s="188"/>
      <c r="D98" s="188"/>
      <c r="E98" s="188"/>
      <c r="F98" s="188"/>
      <c r="G98" s="188"/>
      <c r="H98" s="188"/>
      <c r="I98" s="188"/>
    </row>
    <row r="99" spans="1:10" ht="12" customHeight="1" x14ac:dyDescent="0.25">
      <c r="A99" s="48"/>
      <c r="B99" s="48"/>
      <c r="C99" s="48"/>
      <c r="D99" s="48"/>
      <c r="E99" s="48"/>
      <c r="F99" s="48"/>
      <c r="G99" s="48"/>
      <c r="H99" s="48"/>
      <c r="I99" s="48"/>
    </row>
    <row r="100" spans="1:10" ht="15.75" x14ac:dyDescent="0.25">
      <c r="A100" s="232" t="s">
        <v>62</v>
      </c>
      <c r="B100" s="232"/>
      <c r="C100" s="233"/>
      <c r="D100" s="233"/>
      <c r="E100" s="233"/>
      <c r="F100" s="233"/>
      <c r="G100" s="233"/>
      <c r="H100" s="233"/>
      <c r="I100" s="233"/>
    </row>
    <row r="101" spans="1:10" ht="15.75" x14ac:dyDescent="0.25">
      <c r="A101" s="8" t="s">
        <v>0</v>
      </c>
      <c r="B101" s="8"/>
    </row>
    <row r="102" spans="1:10" ht="15.75" x14ac:dyDescent="0.25">
      <c r="A102" s="8"/>
      <c r="B102" s="8"/>
      <c r="C102" s="225" t="s">
        <v>40</v>
      </c>
      <c r="D102" s="226"/>
      <c r="E102" s="227"/>
      <c r="F102" s="31" t="str">
        <f>+F92</f>
        <v>Anno 2019</v>
      </c>
      <c r="G102" s="31" t="str">
        <f t="shared" ref="G102:H102" si="1">+G92</f>
        <v>Anno 2020</v>
      </c>
      <c r="H102" s="31" t="str">
        <f t="shared" si="1"/>
        <v>Anno 2021</v>
      </c>
      <c r="I102" s="1"/>
      <c r="J102" s="2"/>
    </row>
    <row r="103" spans="1:10" ht="27" customHeight="1" x14ac:dyDescent="0.25">
      <c r="A103" s="8"/>
      <c r="B103" s="8"/>
      <c r="C103" s="267" t="s">
        <v>63</v>
      </c>
      <c r="D103" s="268"/>
      <c r="E103" s="269"/>
      <c r="F103" s="32">
        <f>[5]ENTRATA!I70+[5]ENTRATA!I80</f>
        <v>116700</v>
      </c>
      <c r="G103" s="32">
        <f>[5]ENTRATA!J70+[5]ENTRATA!J80</f>
        <v>116700</v>
      </c>
      <c r="H103" s="32">
        <f>[5]ENTRATA!K70+[5]ENTRATA!K80</f>
        <v>110550</v>
      </c>
      <c r="I103" s="1"/>
      <c r="J103" s="2"/>
    </row>
    <row r="104" spans="1:10" ht="27" customHeight="1" x14ac:dyDescent="0.25">
      <c r="A104" s="8"/>
      <c r="B104" s="8"/>
      <c r="C104" s="267" t="s">
        <v>64</v>
      </c>
      <c r="D104" s="268"/>
      <c r="E104" s="269"/>
      <c r="F104" s="32">
        <f>[5]ENTRATA!I87</f>
        <v>93000</v>
      </c>
      <c r="G104" s="32">
        <f>[5]ENTRATA!J87</f>
        <v>63000</v>
      </c>
      <c r="H104" s="32">
        <f>[5]ENTRATA!K87</f>
        <v>48000</v>
      </c>
      <c r="I104" s="1"/>
      <c r="J104" s="2"/>
    </row>
    <row r="105" spans="1:10" ht="17.25" customHeight="1" x14ac:dyDescent="0.25">
      <c r="A105" s="8"/>
      <c r="B105" s="8"/>
      <c r="C105" s="267" t="s">
        <v>65</v>
      </c>
      <c r="D105" s="268"/>
      <c r="E105" s="269"/>
      <c r="F105" s="32">
        <f>[5]ENTRATA!I93</f>
        <v>100</v>
      </c>
      <c r="G105" s="32">
        <f>[5]ENTRATA!J93</f>
        <v>100</v>
      </c>
      <c r="H105" s="32">
        <f>[5]ENTRATA!K93</f>
        <v>100</v>
      </c>
      <c r="I105" s="1"/>
      <c r="J105" s="2"/>
    </row>
    <row r="106" spans="1:10" ht="17.25" customHeight="1" x14ac:dyDescent="0.25">
      <c r="A106" s="8"/>
      <c r="B106" s="8"/>
      <c r="C106" s="267" t="s">
        <v>66</v>
      </c>
      <c r="D106" s="268"/>
      <c r="E106" s="269"/>
      <c r="F106" s="32">
        <f>[5]ENTRATA!I105+[5]ENTRATA!I114+[5]ENTRATA!I118+[5]ENTRATA!I98</f>
        <v>11600</v>
      </c>
      <c r="G106" s="32">
        <f>[5]ENTRATA!J105+[5]ENTRATA!J114+[5]ENTRATA!J118+[5]ENTRATA!J98</f>
        <v>11600</v>
      </c>
      <c r="H106" s="32">
        <f>[5]ENTRATA!K105+[5]ENTRATA!K114+[5]ENTRATA!K118+[5]ENTRATA!K98</f>
        <v>9000</v>
      </c>
      <c r="I106" s="1"/>
      <c r="J106" s="2"/>
    </row>
    <row r="107" spans="1:10" ht="15.75" x14ac:dyDescent="0.25">
      <c r="A107" s="8"/>
      <c r="B107" s="8"/>
      <c r="D107" s="33"/>
      <c r="E107" s="34" t="s">
        <v>67</v>
      </c>
      <c r="F107" s="35">
        <f>SUM(F103:F106)</f>
        <v>221400</v>
      </c>
      <c r="G107" s="35">
        <f>SUM(G103:G106)</f>
        <v>191400</v>
      </c>
      <c r="H107" s="35">
        <f>SUM(H103:H106)</f>
        <v>167650</v>
      </c>
      <c r="I107" s="1"/>
      <c r="J107" s="2"/>
    </row>
    <row r="108" spans="1:10" s="43" customFormat="1" ht="15.75" x14ac:dyDescent="0.25">
      <c r="A108" s="41"/>
      <c r="B108" s="41"/>
      <c r="D108" s="45"/>
      <c r="E108" s="46"/>
      <c r="F108" s="49"/>
      <c r="G108" s="49"/>
      <c r="H108" s="50"/>
      <c r="I108" s="42"/>
    </row>
    <row r="109" spans="1:10" ht="36" customHeight="1" x14ac:dyDescent="0.25">
      <c r="A109" s="177" t="s">
        <v>68</v>
      </c>
      <c r="B109" s="177"/>
      <c r="C109" s="178"/>
      <c r="D109" s="178"/>
      <c r="E109" s="178"/>
      <c r="F109" s="178"/>
      <c r="G109" s="178"/>
      <c r="H109" s="178"/>
      <c r="I109" s="178"/>
    </row>
    <row r="110" spans="1:10" ht="15.75" x14ac:dyDescent="0.25">
      <c r="A110" s="236" t="s">
        <v>69</v>
      </c>
      <c r="B110" s="236"/>
      <c r="C110" s="237"/>
      <c r="D110" s="237"/>
      <c r="E110" s="237"/>
      <c r="F110" s="237"/>
      <c r="G110" s="237"/>
      <c r="H110" s="237"/>
      <c r="I110" s="237"/>
    </row>
    <row r="111" spans="1:10" ht="15.75" x14ac:dyDescent="0.25">
      <c r="A111" s="236" t="s">
        <v>70</v>
      </c>
      <c r="B111" s="236"/>
      <c r="C111" s="237"/>
      <c r="D111" s="237"/>
      <c r="E111" s="237"/>
      <c r="F111" s="237"/>
      <c r="G111" s="237"/>
      <c r="H111" s="237"/>
      <c r="I111" s="237"/>
    </row>
    <row r="112" spans="1:10" ht="15.75" x14ac:dyDescent="0.25">
      <c r="A112" s="177" t="s">
        <v>71</v>
      </c>
      <c r="B112" s="177"/>
      <c r="C112" s="178"/>
      <c r="D112" s="178"/>
      <c r="E112" s="178"/>
      <c r="F112" s="178"/>
      <c r="G112" s="178"/>
      <c r="H112" s="178"/>
      <c r="I112" s="178"/>
    </row>
    <row r="113" spans="1:11" ht="15.75" x14ac:dyDescent="0.25">
      <c r="A113" s="236" t="s">
        <v>72</v>
      </c>
      <c r="B113" s="236"/>
      <c r="C113" s="237"/>
      <c r="D113" s="237"/>
      <c r="E113" s="237"/>
      <c r="F113" s="237"/>
      <c r="G113" s="237"/>
      <c r="H113" s="237"/>
      <c r="I113" s="237"/>
    </row>
    <row r="114" spans="1:11" ht="15.75" x14ac:dyDescent="0.25">
      <c r="A114" s="8" t="s">
        <v>73</v>
      </c>
      <c r="B114" s="8"/>
    </row>
    <row r="115" spans="1:11" ht="15.75" x14ac:dyDescent="0.25">
      <c r="A115" s="8"/>
      <c r="B115" s="8"/>
      <c r="C115" s="8"/>
      <c r="D115" s="8"/>
      <c r="E115" s="8"/>
      <c r="F115" s="8"/>
      <c r="G115" s="8"/>
      <c r="H115" s="8"/>
      <c r="I115" s="8"/>
    </row>
    <row r="116" spans="1:11" ht="15.75" x14ac:dyDescent="0.25">
      <c r="A116" s="232" t="s">
        <v>74</v>
      </c>
      <c r="B116" s="232"/>
      <c r="C116" s="233"/>
      <c r="D116" s="233"/>
      <c r="E116" s="233"/>
      <c r="F116" s="233"/>
      <c r="G116" s="233"/>
      <c r="H116" s="233"/>
      <c r="I116" s="233"/>
    </row>
    <row r="117" spans="1:11" ht="9.75" customHeight="1" x14ac:dyDescent="0.25">
      <c r="A117" s="26" t="s">
        <v>0</v>
      </c>
      <c r="B117" s="26"/>
      <c r="C117" s="26"/>
      <c r="D117" s="26"/>
      <c r="E117" s="26"/>
      <c r="J117" s="2"/>
      <c r="K117" s="1"/>
    </row>
    <row r="118" spans="1:11" s="30" customFormat="1" ht="20.25" customHeight="1" x14ac:dyDescent="0.25">
      <c r="A118" s="188" t="s">
        <v>75</v>
      </c>
      <c r="B118" s="188"/>
      <c r="C118" s="189"/>
      <c r="D118" s="189"/>
      <c r="E118" s="189"/>
      <c r="F118" s="189"/>
      <c r="G118" s="189"/>
      <c r="H118" s="189"/>
      <c r="I118" s="189"/>
      <c r="J118" s="1"/>
    </row>
    <row r="119" spans="1:11" s="30" customFormat="1" ht="16.5" customHeight="1" x14ac:dyDescent="0.25">
      <c r="A119" s="9"/>
      <c r="B119" s="9"/>
      <c r="C119" s="51"/>
      <c r="D119" s="51"/>
      <c r="E119" s="51"/>
      <c r="F119" s="51"/>
      <c r="G119" s="52">
        <v>2019</v>
      </c>
      <c r="H119" s="52">
        <v>2020</v>
      </c>
      <c r="I119" s="52">
        <v>2021</v>
      </c>
      <c r="J119" s="1"/>
    </row>
    <row r="120" spans="1:11" s="30" customFormat="1" ht="30.75" customHeight="1" x14ac:dyDescent="0.25">
      <c r="A120" s="190" t="str">
        <f>[5]ENTRATA!E145</f>
        <v>Proventi da concessioni edilizie e sanzioni urbanistiche</v>
      </c>
      <c r="B120" s="190"/>
      <c r="C120" s="190"/>
      <c r="D120" s="190"/>
      <c r="E120" s="190"/>
      <c r="F120" s="190"/>
      <c r="G120" s="53">
        <f>[5]ENTRATA!I145</f>
        <v>80000</v>
      </c>
      <c r="H120" s="53">
        <f>[5]ENTRATA!J145</f>
        <v>65000</v>
      </c>
      <c r="I120" s="53">
        <f>[5]ENTRATA!K145</f>
        <v>65000</v>
      </c>
      <c r="J120" s="1"/>
    </row>
    <row r="121" spans="1:11" s="30" customFormat="1" ht="30.75" customHeight="1" x14ac:dyDescent="0.25">
      <c r="A121" s="190" t="str">
        <f>+[5]ENTRATA!E128</f>
        <v>CONTRIBUTO STATALE PER INVESTIMENTI DI MESSA SICUREZZA IMMOBILI (L.Stabilità 2019)</v>
      </c>
      <c r="B121" s="190"/>
      <c r="C121" s="190"/>
      <c r="D121" s="190"/>
      <c r="E121" s="190"/>
      <c r="F121" s="190"/>
      <c r="G121" s="53">
        <f>+[5]ENTRATA!I128</f>
        <v>40000</v>
      </c>
      <c r="H121" s="53">
        <f>+[5]ENTRATA!J128</f>
        <v>0</v>
      </c>
      <c r="I121" s="53">
        <f>+[5]ENTRATA!K128</f>
        <v>0</v>
      </c>
      <c r="J121" s="1"/>
    </row>
    <row r="122" spans="1:11" s="55" customFormat="1" ht="31.5" customHeight="1" x14ac:dyDescent="0.25">
      <c r="A122" s="190" t="str">
        <f>+[5]ENTRATA!E129</f>
        <v>CONTRIBUTO REG.LE EFFICIENTAMENTO ENERGETICO EDIF.VIA G.MARCONI</v>
      </c>
      <c r="B122" s="190"/>
      <c r="C122" s="190"/>
      <c r="D122" s="190"/>
      <c r="E122" s="190"/>
      <c r="F122" s="190"/>
      <c r="G122" s="53">
        <f>+[5]ENTRATA!I129</f>
        <v>19800</v>
      </c>
      <c r="H122" s="53">
        <f>+[5]ENTRATA!J131</f>
        <v>0</v>
      </c>
      <c r="I122" s="53">
        <f>+[5]ENTRATA!K131</f>
        <v>0</v>
      </c>
      <c r="J122" s="54"/>
    </row>
    <row r="123" spans="1:11" s="55" customFormat="1" ht="31.5" hidden="1" customHeight="1" x14ac:dyDescent="0.25">
      <c r="A123" s="190" t="str">
        <f>[5]ENTRATA!E132</f>
        <v>CONCORSO DA COMUNI ASSOCIATI  PER "PROGETTO SICUREZZA"</v>
      </c>
      <c r="B123" s="190"/>
      <c r="C123" s="190"/>
      <c r="D123" s="190"/>
      <c r="E123" s="190"/>
      <c r="F123" s="190"/>
      <c r="G123" s="53">
        <f>[5]ENTRATA!I132</f>
        <v>0</v>
      </c>
      <c r="H123" s="53">
        <f>[5]ENTRATA!J132</f>
        <v>0</v>
      </c>
      <c r="I123" s="53">
        <f>[5]ENTRATA!K132</f>
        <v>0</v>
      </c>
      <c r="J123" s="54"/>
    </row>
    <row r="124" spans="1:11" s="55" customFormat="1" ht="31.5" customHeight="1" x14ac:dyDescent="0.25">
      <c r="A124" s="190" t="str">
        <f>[5]ENTRATA!E150</f>
        <v>FONDO AREE VERDI ex L.R. 12/2005 e s.m.i.</v>
      </c>
      <c r="B124" s="190"/>
      <c r="C124" s="190"/>
      <c r="D124" s="190"/>
      <c r="E124" s="190"/>
      <c r="F124" s="190"/>
      <c r="G124" s="53">
        <f>[5]ENTRATA!I150</f>
        <v>5000</v>
      </c>
      <c r="H124" s="53">
        <f>[5]ENTRATA!J150</f>
        <v>5000</v>
      </c>
      <c r="I124" s="53">
        <f>[5]ENTRATA!K150</f>
        <v>5000</v>
      </c>
      <c r="J124" s="54"/>
    </row>
    <row r="125" spans="1:11" s="55" customFormat="1" ht="31.5" customHeight="1" x14ac:dyDescent="0.25">
      <c r="A125" s="266" t="str">
        <f>[5]ENTRATA!E151</f>
        <v>TOTALE</v>
      </c>
      <c r="B125" s="266"/>
      <c r="C125" s="266"/>
      <c r="D125" s="266"/>
      <c r="E125" s="266"/>
      <c r="F125" s="266"/>
      <c r="G125" s="56">
        <f>SUM(G120:G124)</f>
        <v>144800</v>
      </c>
      <c r="H125" s="56">
        <f>SUM(H120:H124)</f>
        <v>70000</v>
      </c>
      <c r="I125" s="56">
        <f>SUM(I120:I124)</f>
        <v>70000</v>
      </c>
      <c r="J125" s="54"/>
    </row>
    <row r="126" spans="1:11" s="55" customFormat="1" ht="14.25" customHeight="1" x14ac:dyDescent="0.25">
      <c r="A126" s="57"/>
      <c r="B126" s="57"/>
      <c r="C126" s="57"/>
      <c r="D126" s="57"/>
      <c r="E126" s="57"/>
      <c r="F126" s="57"/>
      <c r="G126" s="58"/>
      <c r="H126" s="58"/>
      <c r="I126" s="58"/>
      <c r="J126" s="54"/>
    </row>
    <row r="127" spans="1:11" ht="15.75" x14ac:dyDescent="0.25">
      <c r="A127" s="232" t="s">
        <v>76</v>
      </c>
      <c r="B127" s="232"/>
      <c r="C127" s="233"/>
      <c r="D127" s="233"/>
      <c r="E127" s="233"/>
      <c r="F127" s="233"/>
      <c r="G127" s="233"/>
      <c r="H127" s="233"/>
      <c r="I127" s="233"/>
      <c r="K127" s="2" t="s">
        <v>0</v>
      </c>
    </row>
    <row r="128" spans="1:11" ht="6" customHeight="1" x14ac:dyDescent="0.25">
      <c r="A128" s="26" t="s">
        <v>0</v>
      </c>
      <c r="B128" s="26"/>
      <c r="C128" s="26"/>
      <c r="D128" s="26"/>
      <c r="E128" s="26"/>
      <c r="J128" s="2"/>
      <c r="K128" s="1"/>
    </row>
    <row r="129" spans="1:11" ht="15.75" x14ac:dyDescent="0.25">
      <c r="A129" s="236" t="s">
        <v>77</v>
      </c>
      <c r="B129" s="236"/>
      <c r="C129" s="237"/>
      <c r="D129" s="237"/>
      <c r="E129" s="237"/>
      <c r="F129" s="237"/>
      <c r="G129" s="237"/>
      <c r="H129" s="237"/>
      <c r="I129" s="237"/>
    </row>
    <row r="130" spans="1:11" ht="6" customHeight="1" x14ac:dyDescent="0.25">
      <c r="A130" s="8" t="s">
        <v>0</v>
      </c>
      <c r="B130" s="8"/>
    </row>
    <row r="131" spans="1:11" ht="15.75" x14ac:dyDescent="0.25">
      <c r="A131" s="232" t="s">
        <v>78</v>
      </c>
      <c r="B131" s="232"/>
      <c r="C131" s="233"/>
      <c r="D131" s="233"/>
      <c r="E131" s="233"/>
      <c r="F131" s="233"/>
      <c r="G131" s="233"/>
      <c r="H131" s="233"/>
      <c r="I131" s="233"/>
    </row>
    <row r="132" spans="1:11" ht="9.75" customHeight="1" x14ac:dyDescent="0.25">
      <c r="A132" s="26" t="s">
        <v>0</v>
      </c>
      <c r="B132" s="26"/>
      <c r="C132" s="26"/>
      <c r="D132" s="26"/>
      <c r="E132" s="26"/>
      <c r="J132" s="2"/>
      <c r="K132" s="1"/>
    </row>
    <row r="133" spans="1:11" ht="15.75" x14ac:dyDescent="0.25">
      <c r="A133" s="236" t="s">
        <v>77</v>
      </c>
      <c r="B133" s="236"/>
      <c r="C133" s="237"/>
      <c r="D133" s="237"/>
      <c r="E133" s="237"/>
      <c r="F133" s="237"/>
      <c r="G133" s="237"/>
      <c r="H133" s="237"/>
      <c r="I133" s="237"/>
    </row>
    <row r="134" spans="1:11" ht="6" customHeight="1" x14ac:dyDescent="0.25">
      <c r="A134" s="8" t="s">
        <v>0</v>
      </c>
      <c r="B134" s="8"/>
    </row>
    <row r="135" spans="1:11" ht="15.75" x14ac:dyDescent="0.25">
      <c r="A135" s="232" t="s">
        <v>79</v>
      </c>
      <c r="B135" s="232"/>
      <c r="C135" s="233"/>
      <c r="D135" s="233"/>
      <c r="E135" s="233"/>
      <c r="F135" s="233"/>
      <c r="G135" s="233"/>
      <c r="H135" s="233"/>
      <c r="I135" s="233"/>
    </row>
    <row r="136" spans="1:11" ht="9.75" customHeight="1" x14ac:dyDescent="0.25">
      <c r="A136" s="26" t="s">
        <v>0</v>
      </c>
      <c r="B136" s="26"/>
      <c r="C136" s="26"/>
      <c r="D136" s="26"/>
      <c r="E136" s="26"/>
      <c r="J136" s="2"/>
      <c r="K136" s="1"/>
    </row>
    <row r="137" spans="1:11" ht="40.5" customHeight="1" x14ac:dyDescent="0.25">
      <c r="A137" s="188" t="s">
        <v>80</v>
      </c>
      <c r="B137" s="188"/>
      <c r="C137" s="189"/>
      <c r="D137" s="189"/>
      <c r="E137" s="189"/>
      <c r="F137" s="189"/>
      <c r="G137" s="189"/>
      <c r="H137" s="189"/>
      <c r="I137" s="189"/>
    </row>
    <row r="138" spans="1:11" ht="6.75" customHeight="1" x14ac:dyDescent="0.25">
      <c r="A138" s="236"/>
      <c r="B138" s="236"/>
      <c r="C138" s="237"/>
      <c r="D138" s="237"/>
      <c r="E138" s="237"/>
      <c r="F138" s="237"/>
      <c r="G138" s="237"/>
      <c r="H138" s="237"/>
      <c r="I138" s="237"/>
    </row>
    <row r="139" spans="1:11" ht="15.75" x14ac:dyDescent="0.25">
      <c r="A139" s="232" t="s">
        <v>81</v>
      </c>
      <c r="B139" s="232"/>
      <c r="C139" s="233"/>
      <c r="D139" s="233"/>
      <c r="E139" s="233"/>
      <c r="F139" s="233"/>
      <c r="G139" s="233"/>
      <c r="H139" s="233"/>
      <c r="I139" s="233"/>
    </row>
    <row r="140" spans="1:11" ht="6.75" customHeight="1" x14ac:dyDescent="0.25">
      <c r="A140" s="8"/>
      <c r="B140" s="8"/>
    </row>
    <row r="141" spans="1:11" ht="15.75" x14ac:dyDescent="0.25">
      <c r="A141" s="236" t="s">
        <v>82</v>
      </c>
      <c r="B141" s="236"/>
      <c r="C141" s="237"/>
      <c r="D141" s="237"/>
      <c r="E141" s="237"/>
      <c r="F141" s="237"/>
      <c r="G141" s="237"/>
      <c r="H141" s="237"/>
      <c r="I141" s="237"/>
    </row>
    <row r="142" spans="1:11" ht="6" customHeight="1" x14ac:dyDescent="0.25">
      <c r="A142" s="37"/>
      <c r="B142" s="37"/>
      <c r="C142" s="38"/>
      <c r="D142" s="38"/>
      <c r="E142" s="38"/>
      <c r="F142" s="38"/>
      <c r="G142" s="38"/>
      <c r="H142" s="38"/>
      <c r="I142" s="38"/>
    </row>
    <row r="143" spans="1:11" ht="15.75" hidden="1" x14ac:dyDescent="0.25">
      <c r="A143" s="8" t="s">
        <v>0</v>
      </c>
      <c r="B143" s="8"/>
    </row>
    <row r="144" spans="1:11" ht="19.5" customHeight="1" x14ac:dyDescent="0.25">
      <c r="A144" s="261" t="s">
        <v>83</v>
      </c>
      <c r="B144" s="261"/>
      <c r="C144" s="262"/>
      <c r="D144" s="262"/>
      <c r="E144" s="262"/>
      <c r="F144" s="262"/>
      <c r="G144" s="262"/>
      <c r="H144" s="262"/>
      <c r="I144" s="262"/>
    </row>
    <row r="145" spans="1:12" ht="21.75" customHeight="1" x14ac:dyDescent="0.25">
      <c r="A145" s="263" t="s">
        <v>84</v>
      </c>
      <c r="B145" s="264"/>
      <c r="C145" s="264"/>
      <c r="D145" s="264"/>
      <c r="E145" s="264"/>
      <c r="F145" s="264"/>
      <c r="G145" s="264"/>
      <c r="H145" s="264"/>
      <c r="I145" s="265"/>
      <c r="J145" s="2"/>
    </row>
    <row r="146" spans="1:12" ht="15" customHeight="1" x14ac:dyDescent="0.25">
      <c r="A146" s="59"/>
      <c r="B146" s="59"/>
      <c r="C146" s="59"/>
      <c r="D146" s="59"/>
      <c r="E146" s="59"/>
      <c r="F146" s="60"/>
      <c r="G146" s="61"/>
      <c r="H146" s="61"/>
      <c r="I146" s="61"/>
    </row>
    <row r="147" spans="1:12" ht="22.5" customHeight="1" x14ac:dyDescent="0.25">
      <c r="A147" s="254" t="s">
        <v>16</v>
      </c>
      <c r="B147" s="255"/>
      <c r="C147" s="255" t="s">
        <v>17</v>
      </c>
      <c r="D147" s="255"/>
      <c r="E147" s="255"/>
      <c r="F147" s="255" t="s">
        <v>18</v>
      </c>
      <c r="G147" s="255" t="s">
        <v>19</v>
      </c>
      <c r="H147" s="255" t="s">
        <v>85</v>
      </c>
      <c r="I147" s="259" t="s">
        <v>86</v>
      </c>
    </row>
    <row r="148" spans="1:12" ht="15" customHeight="1" x14ac:dyDescent="0.25">
      <c r="A148" s="256"/>
      <c r="B148" s="257"/>
      <c r="C148" s="257"/>
      <c r="D148" s="257"/>
      <c r="E148" s="257"/>
      <c r="F148" s="258"/>
      <c r="G148" s="257"/>
      <c r="H148" s="257"/>
      <c r="I148" s="260"/>
    </row>
    <row r="149" spans="1:12" ht="15" customHeight="1" x14ac:dyDescent="0.25">
      <c r="A149" s="62"/>
      <c r="B149" s="63"/>
      <c r="C149" s="253" t="s">
        <v>87</v>
      </c>
      <c r="D149" s="253"/>
      <c r="E149" s="253"/>
      <c r="F149" s="64">
        <v>0</v>
      </c>
      <c r="G149" s="65">
        <v>0</v>
      </c>
      <c r="H149" s="65">
        <v>0</v>
      </c>
      <c r="I149" s="66">
        <v>0</v>
      </c>
    </row>
    <row r="150" spans="1:12" x14ac:dyDescent="0.25">
      <c r="A150" s="251">
        <v>1</v>
      </c>
      <c r="B150" s="252"/>
      <c r="C150" s="249" t="s">
        <v>88</v>
      </c>
      <c r="D150" s="67" t="s">
        <v>89</v>
      </c>
      <c r="E150" s="68"/>
      <c r="F150" s="69">
        <f>[5]PAREGGIO!B19</f>
        <v>1058267.83</v>
      </c>
      <c r="G150" s="69">
        <f>[5]PAREGGIO!C19</f>
        <v>1062750</v>
      </c>
      <c r="H150" s="69">
        <f>[5]PAREGGIO!D19</f>
        <v>1037250</v>
      </c>
      <c r="I150" s="70">
        <f>[5]PAREGGIO!E19</f>
        <v>998850</v>
      </c>
    </row>
    <row r="151" spans="1:12" x14ac:dyDescent="0.25">
      <c r="A151" s="71"/>
      <c r="B151" s="72"/>
      <c r="C151" s="249"/>
      <c r="D151" s="73" t="s">
        <v>90</v>
      </c>
      <c r="E151" s="68"/>
      <c r="F151" s="69"/>
      <c r="G151" s="74">
        <f>+[5]Relaz.Revisore!F141</f>
        <v>198159.5</v>
      </c>
      <c r="H151" s="74">
        <f>+[5]Relaz.Revisore!G141</f>
        <v>123405.52</v>
      </c>
      <c r="I151" s="75">
        <f>+[5]Relaz.Revisore!H141</f>
        <v>110149.01</v>
      </c>
    </row>
    <row r="152" spans="1:12" ht="15" customHeight="1" x14ac:dyDescent="0.25">
      <c r="A152" s="76"/>
      <c r="B152" s="77"/>
      <c r="C152" s="249"/>
      <c r="D152" s="73" t="s">
        <v>91</v>
      </c>
      <c r="E152" s="68"/>
      <c r="F152" s="74">
        <f>[5]PAREGGIO!B4</f>
        <v>14547.83</v>
      </c>
      <c r="G152" s="74">
        <f>[5]PAREGGIO!C4</f>
        <v>0</v>
      </c>
      <c r="H152" s="74">
        <f>[5]PAREGGIO!D4</f>
        <v>0</v>
      </c>
      <c r="I152" s="70">
        <f>[5]PAREGGIO!E4</f>
        <v>0</v>
      </c>
    </row>
    <row r="153" spans="1:12" ht="15" customHeight="1" x14ac:dyDescent="0.25">
      <c r="A153" s="78"/>
      <c r="B153" s="79"/>
      <c r="C153" s="80"/>
      <c r="D153" s="81"/>
      <c r="E153" s="82"/>
      <c r="F153" s="83"/>
      <c r="G153" s="83"/>
      <c r="H153" s="83"/>
      <c r="I153" s="84"/>
    </row>
    <row r="154" spans="1:12" x14ac:dyDescent="0.25">
      <c r="A154" s="246">
        <v>2</v>
      </c>
      <c r="B154" s="247"/>
      <c r="C154" s="248" t="s">
        <v>92</v>
      </c>
      <c r="D154" s="85" t="s">
        <v>89</v>
      </c>
      <c r="E154" s="86"/>
      <c r="F154" s="70">
        <f>[5]PAREGGIO!B20</f>
        <v>245901.68000000005</v>
      </c>
      <c r="G154" s="87">
        <f>[5]PAREGGIO!C20</f>
        <v>144800</v>
      </c>
      <c r="H154" s="87">
        <f>[5]PAREGGIO!D20</f>
        <v>70000</v>
      </c>
      <c r="I154" s="70">
        <f>[5]PAREGGIO!E20</f>
        <v>70000</v>
      </c>
    </row>
    <row r="155" spans="1:12" x14ac:dyDescent="0.25">
      <c r="A155" s="71"/>
      <c r="B155" s="72"/>
      <c r="C155" s="249"/>
      <c r="D155" s="73" t="s">
        <v>90</v>
      </c>
      <c r="E155" s="68"/>
      <c r="F155" s="69"/>
      <c r="G155" s="74">
        <v>4963.88</v>
      </c>
      <c r="H155" s="74">
        <v>4963.88</v>
      </c>
      <c r="I155" s="75">
        <v>0</v>
      </c>
    </row>
    <row r="156" spans="1:12" ht="15" customHeight="1" x14ac:dyDescent="0.25">
      <c r="A156" s="76"/>
      <c r="B156" s="77"/>
      <c r="C156" s="249"/>
      <c r="D156" s="73" t="s">
        <v>91</v>
      </c>
      <c r="E156" s="68"/>
      <c r="F156" s="74"/>
      <c r="G156" s="74"/>
      <c r="H156" s="74">
        <f>[5]PAREGGIO!D5</f>
        <v>0</v>
      </c>
      <c r="I156" s="70">
        <f>[5]PAREGGIO!E5</f>
        <v>0</v>
      </c>
    </row>
    <row r="157" spans="1:12" ht="15.75" customHeight="1" x14ac:dyDescent="0.25">
      <c r="A157" s="88"/>
      <c r="B157" s="89"/>
      <c r="C157" s="80"/>
      <c r="D157" s="90"/>
      <c r="E157" s="82"/>
      <c r="F157" s="91"/>
      <c r="G157" s="91"/>
      <c r="H157" s="91"/>
      <c r="I157" s="92"/>
    </row>
    <row r="158" spans="1:12" x14ac:dyDescent="0.25">
      <c r="A158" s="246">
        <v>3</v>
      </c>
      <c r="B158" s="247"/>
      <c r="C158" s="248" t="s">
        <v>93</v>
      </c>
      <c r="D158" s="85" t="s">
        <v>89</v>
      </c>
      <c r="E158" s="86"/>
      <c r="F158" s="87">
        <f>[5]PAREGGIO!B21</f>
        <v>0</v>
      </c>
      <c r="G158" s="87">
        <f>[5]PAREGGIO!C21</f>
        <v>0</v>
      </c>
      <c r="H158" s="87">
        <f>[5]PAREGGIO!D21</f>
        <v>0</v>
      </c>
      <c r="I158" s="70">
        <f>[5]PAREGGIO!E21</f>
        <v>0</v>
      </c>
      <c r="K158" s="93"/>
      <c r="L158" s="93"/>
    </row>
    <row r="159" spans="1:12" x14ac:dyDescent="0.25">
      <c r="A159" s="71"/>
      <c r="B159" s="72"/>
      <c r="C159" s="249"/>
      <c r="D159" s="73" t="s">
        <v>90</v>
      </c>
      <c r="E159" s="68"/>
      <c r="F159" s="69"/>
      <c r="G159" s="69">
        <v>0</v>
      </c>
      <c r="H159" s="69">
        <v>0</v>
      </c>
      <c r="I159" s="70">
        <v>0</v>
      </c>
      <c r="K159" s="93"/>
      <c r="L159" s="93"/>
    </row>
    <row r="160" spans="1:12" ht="17.25" customHeight="1" x14ac:dyDescent="0.25">
      <c r="A160" s="76"/>
      <c r="B160" s="77"/>
      <c r="C160" s="249"/>
      <c r="D160" s="73" t="s">
        <v>91</v>
      </c>
      <c r="E160" s="68"/>
      <c r="F160" s="74">
        <v>0</v>
      </c>
      <c r="G160" s="74">
        <v>0</v>
      </c>
      <c r="H160" s="74">
        <v>0</v>
      </c>
      <c r="I160" s="70">
        <v>0</v>
      </c>
      <c r="K160" s="93"/>
      <c r="L160" s="93"/>
    </row>
    <row r="161" spans="1:12" x14ac:dyDescent="0.25">
      <c r="A161" s="88"/>
      <c r="B161" s="89"/>
      <c r="C161" s="80"/>
      <c r="D161" s="90"/>
      <c r="E161" s="82"/>
      <c r="F161" s="91"/>
      <c r="G161" s="91"/>
      <c r="H161" s="91"/>
      <c r="I161" s="70"/>
      <c r="K161" s="93"/>
      <c r="L161" s="93"/>
    </row>
    <row r="162" spans="1:12" x14ac:dyDescent="0.25">
      <c r="A162" s="246">
        <v>4</v>
      </c>
      <c r="B162" s="247"/>
      <c r="C162" s="248" t="s">
        <v>94</v>
      </c>
      <c r="D162" s="85" t="s">
        <v>89</v>
      </c>
      <c r="E162" s="86"/>
      <c r="F162" s="87">
        <f>[5]PAREGGIO!B22</f>
        <v>31630</v>
      </c>
      <c r="G162" s="87">
        <f>[5]PAREGGIO!C22</f>
        <v>31650</v>
      </c>
      <c r="H162" s="87">
        <f>[5]PAREGGIO!D22</f>
        <v>27000</v>
      </c>
      <c r="I162" s="94">
        <f>[5]PAREGGIO!E22</f>
        <v>28350</v>
      </c>
      <c r="K162" s="93"/>
      <c r="L162" s="93"/>
    </row>
    <row r="163" spans="1:12" x14ac:dyDescent="0.25">
      <c r="A163" s="71"/>
      <c r="B163" s="72"/>
      <c r="C163" s="249"/>
      <c r="D163" s="73" t="s">
        <v>90</v>
      </c>
      <c r="E163" s="68"/>
      <c r="F163" s="69"/>
      <c r="G163" s="69">
        <v>0</v>
      </c>
      <c r="H163" s="69">
        <v>0</v>
      </c>
      <c r="I163" s="70">
        <v>0</v>
      </c>
      <c r="K163" s="93"/>
      <c r="L163" s="93"/>
    </row>
    <row r="164" spans="1:12" x14ac:dyDescent="0.25">
      <c r="A164" s="76"/>
      <c r="B164" s="77"/>
      <c r="C164" s="249"/>
      <c r="D164" s="73" t="s">
        <v>91</v>
      </c>
      <c r="E164" s="68"/>
      <c r="F164" s="74">
        <v>0</v>
      </c>
      <c r="G164" s="74">
        <v>0</v>
      </c>
      <c r="H164" s="74">
        <v>0</v>
      </c>
      <c r="I164" s="75">
        <v>0</v>
      </c>
      <c r="K164" s="93"/>
      <c r="L164" s="93"/>
    </row>
    <row r="165" spans="1:12" x14ac:dyDescent="0.25">
      <c r="A165" s="88"/>
      <c r="B165" s="89"/>
      <c r="C165" s="80"/>
      <c r="D165" s="90"/>
      <c r="E165" s="82"/>
      <c r="F165" s="91"/>
      <c r="G165" s="91"/>
      <c r="H165" s="91"/>
      <c r="I165" s="95"/>
      <c r="K165" s="93"/>
      <c r="L165" s="93"/>
    </row>
    <row r="166" spans="1:12" x14ac:dyDescent="0.25">
      <c r="A166" s="246">
        <v>5</v>
      </c>
      <c r="B166" s="247"/>
      <c r="C166" s="248" t="s">
        <v>95</v>
      </c>
      <c r="D166" s="85" t="s">
        <v>89</v>
      </c>
      <c r="E166" s="86"/>
      <c r="F166" s="87">
        <f>[5]PAREGGIO!B23</f>
        <v>0</v>
      </c>
      <c r="G166" s="87">
        <f>[5]PAREGGIO!C23</f>
        <v>0</v>
      </c>
      <c r="H166" s="87">
        <f>[5]PAREGGIO!D23</f>
        <v>0</v>
      </c>
      <c r="I166" s="94">
        <f>[5]PAREGGIO!E23</f>
        <v>0</v>
      </c>
      <c r="K166" s="93"/>
      <c r="L166" s="93"/>
    </row>
    <row r="167" spans="1:12" x14ac:dyDescent="0.25">
      <c r="A167" s="71"/>
      <c r="B167" s="72"/>
      <c r="C167" s="249"/>
      <c r="D167" s="73" t="s">
        <v>90</v>
      </c>
      <c r="E167" s="68"/>
      <c r="F167" s="69"/>
      <c r="G167" s="69">
        <v>0</v>
      </c>
      <c r="H167" s="69">
        <v>0</v>
      </c>
      <c r="I167" s="70">
        <v>0</v>
      </c>
      <c r="K167" s="93"/>
      <c r="L167" s="93"/>
    </row>
    <row r="168" spans="1:12" x14ac:dyDescent="0.25">
      <c r="A168" s="76"/>
      <c r="B168" s="77"/>
      <c r="C168" s="249"/>
      <c r="D168" s="73" t="s">
        <v>91</v>
      </c>
      <c r="E168" s="68"/>
      <c r="F168" s="74">
        <v>0</v>
      </c>
      <c r="G168" s="74">
        <v>0</v>
      </c>
      <c r="H168" s="74">
        <v>0</v>
      </c>
      <c r="I168" s="75">
        <v>0</v>
      </c>
      <c r="K168" s="93"/>
      <c r="L168" s="93"/>
    </row>
    <row r="169" spans="1:12" ht="20.25" customHeight="1" x14ac:dyDescent="0.25">
      <c r="A169" s="88"/>
      <c r="B169" s="89"/>
      <c r="C169" s="250"/>
      <c r="D169" s="90"/>
      <c r="E169" s="82"/>
      <c r="F169" s="91"/>
      <c r="G169" s="91"/>
      <c r="H169" s="91"/>
      <c r="I169" s="95"/>
      <c r="K169" s="93"/>
      <c r="L169" s="93"/>
    </row>
    <row r="170" spans="1:12" x14ac:dyDescent="0.25">
      <c r="A170" s="251">
        <v>7</v>
      </c>
      <c r="B170" s="252"/>
      <c r="C170" s="249" t="s">
        <v>96</v>
      </c>
      <c r="D170" s="67" t="s">
        <v>89</v>
      </c>
      <c r="E170" s="68"/>
      <c r="F170" s="69">
        <f>[5]PAREGGIO!B25</f>
        <v>414750</v>
      </c>
      <c r="G170" s="69">
        <f>[5]PAREGGIO!C25</f>
        <v>415000</v>
      </c>
      <c r="H170" s="69">
        <f>[5]PAREGGIO!D25</f>
        <v>415000</v>
      </c>
      <c r="I170" s="70">
        <f>[5]PAREGGIO!E25</f>
        <v>415000</v>
      </c>
      <c r="K170" s="93"/>
      <c r="L170" s="93"/>
    </row>
    <row r="171" spans="1:12" x14ac:dyDescent="0.25">
      <c r="A171" s="71"/>
      <c r="B171" s="72"/>
      <c r="C171" s="249"/>
      <c r="D171" s="73" t="s">
        <v>90</v>
      </c>
      <c r="E171" s="68"/>
      <c r="F171" s="69"/>
      <c r="G171" s="69">
        <v>0</v>
      </c>
      <c r="H171" s="69">
        <v>0</v>
      </c>
      <c r="I171" s="70">
        <v>0</v>
      </c>
      <c r="K171" s="93"/>
      <c r="L171" s="93"/>
    </row>
    <row r="172" spans="1:12" ht="15.75" customHeight="1" x14ac:dyDescent="0.25">
      <c r="A172" s="76"/>
      <c r="B172" s="77"/>
      <c r="C172" s="249"/>
      <c r="D172" s="73" t="s">
        <v>91</v>
      </c>
      <c r="E172" s="68"/>
      <c r="F172" s="74">
        <v>0</v>
      </c>
      <c r="G172" s="74">
        <v>0</v>
      </c>
      <c r="H172" s="74">
        <v>0</v>
      </c>
      <c r="I172" s="75">
        <v>0</v>
      </c>
    </row>
    <row r="173" spans="1:12" x14ac:dyDescent="0.25">
      <c r="A173" s="88"/>
      <c r="B173" s="89"/>
      <c r="C173" s="90"/>
      <c r="D173" s="90"/>
      <c r="E173" s="82"/>
      <c r="F173" s="91"/>
      <c r="G173" s="91"/>
      <c r="H173" s="91"/>
      <c r="I173" s="95"/>
    </row>
    <row r="174" spans="1:12" x14ac:dyDescent="0.25">
      <c r="A174" s="96"/>
      <c r="B174" s="97"/>
      <c r="C174" s="98" t="s">
        <v>97</v>
      </c>
      <c r="D174" s="99" t="s">
        <v>89</v>
      </c>
      <c r="E174" s="86"/>
      <c r="F174" s="100">
        <f>+F150+F154+F158+F162+F166+F170</f>
        <v>1750549.5100000002</v>
      </c>
      <c r="G174" s="100">
        <f t="shared" ref="G174:I175" si="2">+G150+G154+G158+G162+G166+G170</f>
        <v>1654200</v>
      </c>
      <c r="H174" s="100">
        <f t="shared" si="2"/>
        <v>1549250</v>
      </c>
      <c r="I174" s="101">
        <f t="shared" si="2"/>
        <v>1512200</v>
      </c>
    </row>
    <row r="175" spans="1:12" x14ac:dyDescent="0.25">
      <c r="A175" s="78"/>
      <c r="B175" s="79"/>
      <c r="C175" s="102"/>
      <c r="D175" s="103" t="s">
        <v>90</v>
      </c>
      <c r="E175" s="82"/>
      <c r="F175" s="104">
        <f>+F151+F155+F159+F163+F167+F171</f>
        <v>0</v>
      </c>
      <c r="G175" s="104">
        <f>+G151+G155+G159+G163+G167+G171</f>
        <v>203123.38</v>
      </c>
      <c r="H175" s="104">
        <f t="shared" si="2"/>
        <v>128369.40000000001</v>
      </c>
      <c r="I175" s="105">
        <f t="shared" si="2"/>
        <v>110149.01</v>
      </c>
    </row>
    <row r="176" spans="1:12" ht="15.75" x14ac:dyDescent="0.25">
      <c r="A176" s="8" t="s">
        <v>0</v>
      </c>
      <c r="B176" s="8"/>
    </row>
    <row r="177" spans="1:12" ht="15.75" x14ac:dyDescent="0.25">
      <c r="A177" s="232" t="s">
        <v>98</v>
      </c>
      <c r="B177" s="232"/>
      <c r="C177" s="233"/>
      <c r="D177" s="233"/>
      <c r="E177" s="233"/>
      <c r="F177" s="233"/>
      <c r="G177" s="233"/>
      <c r="H177" s="233"/>
      <c r="I177" s="233"/>
    </row>
    <row r="178" spans="1:12" ht="12.95" customHeight="1" x14ac:dyDescent="0.25">
      <c r="A178" s="8" t="s">
        <v>0</v>
      </c>
      <c r="B178" s="8"/>
    </row>
    <row r="179" spans="1:12" ht="19.5" customHeight="1" x14ac:dyDescent="0.25">
      <c r="A179" s="236" t="s">
        <v>99</v>
      </c>
      <c r="B179" s="236"/>
      <c r="C179" s="236"/>
      <c r="D179" s="236"/>
      <c r="E179" s="236"/>
      <c r="F179" s="236"/>
      <c r="G179" s="236"/>
      <c r="H179" s="236"/>
      <c r="I179" s="236"/>
    </row>
    <row r="180" spans="1:12" ht="15.75" x14ac:dyDescent="0.25">
      <c r="A180" s="8" t="s">
        <v>0</v>
      </c>
      <c r="B180" s="8"/>
    </row>
    <row r="181" spans="1:12" s="106" customFormat="1" ht="15" customHeight="1" x14ac:dyDescent="0.25">
      <c r="C181" s="243" t="s">
        <v>100</v>
      </c>
      <c r="D181" s="244"/>
      <c r="E181" s="245"/>
      <c r="F181" s="107" t="str">
        <f>+F102</f>
        <v>Anno 2019</v>
      </c>
      <c r="G181" s="107" t="str">
        <f>+G102</f>
        <v>Anno 2020</v>
      </c>
      <c r="H181" s="107" t="str">
        <f>+H102</f>
        <v>Anno 2021</v>
      </c>
      <c r="J181" s="1"/>
    </row>
    <row r="182" spans="1:12" ht="15" customHeight="1" x14ac:dyDescent="0.25">
      <c r="C182" s="238" t="s">
        <v>101</v>
      </c>
      <c r="D182" s="239"/>
      <c r="E182" s="240"/>
      <c r="F182" s="32">
        <f>+[5]SPESA!J39+[5]SPESA!J116+[5]SPESA!J139+[5]SPESA!J170+[5]SPESA!J325</f>
        <v>252350</v>
      </c>
      <c r="G182" s="32">
        <f>+[5]SPESA!K39+[5]SPESA!K116+[5]SPESA!K139+[5]SPESA!K170+[5]SPESA!K325</f>
        <v>252150</v>
      </c>
      <c r="H182" s="32">
        <f>+[5]SPESA!L39+[5]SPESA!L116+[5]SPESA!L139+[5]SPESA!L170+[5]SPESA!L325</f>
        <v>220550</v>
      </c>
    </row>
    <row r="183" spans="1:12" ht="15" customHeight="1" x14ac:dyDescent="0.25">
      <c r="C183" s="238" t="s">
        <v>102</v>
      </c>
      <c r="D183" s="239"/>
      <c r="E183" s="240"/>
      <c r="F183" s="32">
        <f>+[5]SPESA!J13+[5]SPESA!J43+[5]SPESA!J98+[5]SPESA!J120+[5]SPESA!J143+[5]SPESA!J174+[5]SPESA!J329+[5]SPESA!J244</f>
        <v>21850</v>
      </c>
      <c r="G183" s="32">
        <f>+[5]SPESA!K13+[5]SPESA!K43+[5]SPESA!K98+[5]SPESA!K120+[5]SPESA!K143+[5]SPESA!K174+[5]SPESA!K329+[5]SPESA!K244</f>
        <v>21300</v>
      </c>
      <c r="H183" s="32">
        <f>+[5]SPESA!L13+[5]SPESA!L43+[5]SPESA!L98+[5]SPESA!L120+[5]SPESA!L143+[5]SPESA!L174+[5]SPESA!L329+[5]SPESA!L244</f>
        <v>19100</v>
      </c>
    </row>
    <row r="184" spans="1:12" ht="15" customHeight="1" x14ac:dyDescent="0.25">
      <c r="C184" s="238" t="s">
        <v>103</v>
      </c>
      <c r="D184" s="239"/>
      <c r="E184" s="240"/>
      <c r="F184" s="32">
        <f>+[5]SPESA!J20+[5]SPESA!J62+[5]SPESA!J78+[5]SPESA!J88+[5]SPESA!J105+[5]SPESA!J125+[5]SPESA!J148+[5]SPESA!J184+[5]SPESA!J194+[5]SPESA!J209+[5]SPESA!J251+[5]SPESA!J267+[5]SPESA!J281+[5]SPESA!J295+[5]SPESA!J302+[5]SPESA!J314+[5]SPESA!J341+[5]SPESA!J378+[5]SPESA!J401+[5]SPESA!J425</f>
        <v>414580</v>
      </c>
      <c r="G184" s="32">
        <f>+[5]SPESA!K20+[5]SPESA!K62+[5]SPESA!K78+[5]SPESA!K88+[5]SPESA!K105+[5]SPESA!K125+[5]SPESA!K148+[5]SPESA!K184+[5]SPESA!K194+[5]SPESA!K209+[5]SPESA!K251+[5]SPESA!K267+[5]SPESA!K281+[5]SPESA!K295+[5]SPESA!K302+[5]SPESA!K314+[5]SPESA!K341+[5]SPESA!K378+[5]SPESA!K401+[5]SPESA!K425</f>
        <v>391410</v>
      </c>
      <c r="H184" s="32">
        <f>+[5]SPESA!L20+[5]SPESA!L62+[5]SPESA!L78+[5]SPESA!L88+[5]SPESA!L105+[5]SPESA!L125+[5]SPESA!L148+[5]SPESA!L184+[5]SPESA!L194+[5]SPESA!L209+[5]SPESA!L251+[5]SPESA!L267+[5]SPESA!L281+[5]SPESA!L295+[5]SPESA!L302+[5]SPESA!L314+[5]SPESA!L341+[5]SPESA!L378+[5]SPESA!L401+[5]SPESA!L425</f>
        <v>389560</v>
      </c>
      <c r="L184" s="36"/>
    </row>
    <row r="185" spans="1:12" ht="15" customHeight="1" x14ac:dyDescent="0.25">
      <c r="C185" s="238" t="s">
        <v>27</v>
      </c>
      <c r="D185" s="239"/>
      <c r="E185" s="240"/>
      <c r="F185" s="32">
        <f>+[5]SPESA!J24+[5]SPESA!J67+[5]SPESA!J130+[5]SPESA!J153+[5]SPESA!J159+[5]SPESA!J218+[5]SPESA!J228+[5]SPESA!J234+[5]SPESA!J256+[5]SPESA!J271+[5]SPESA!J286+[5]SPESA!J305+[5]SPESA!J355+[5]SPESA!J372+[5]SPESA!J382+[5]SPESA!J388+[5]SPESA!J395+[5]SPESA!J405+[5]SPESA!J411+[5]SPESA!J417</f>
        <v>301930</v>
      </c>
      <c r="G185" s="32">
        <f>+[5]SPESA!K24+[5]SPESA!K67+[5]SPESA!K130+[5]SPESA!K153+[5]SPESA!K159+[5]SPESA!K218+[5]SPESA!K228+[5]SPESA!K234+[5]SPESA!K256+[5]SPESA!K271+[5]SPESA!K286+[5]SPESA!K305+[5]SPESA!K355+[5]SPESA!K372+[5]SPESA!K382+[5]SPESA!K388+[5]SPESA!K395+[5]SPESA!K405+[5]SPESA!K411+[5]SPESA!K417</f>
        <v>301750</v>
      </c>
      <c r="H185" s="32">
        <f>+[5]SPESA!L24+[5]SPESA!L67+[5]SPESA!L130+[5]SPESA!L153+[5]SPESA!L159+[5]SPESA!L218+[5]SPESA!L228+[5]SPESA!L234+[5]SPESA!L256+[5]SPESA!L271+[5]SPESA!L286+[5]SPESA!L305+[5]SPESA!L355+[5]SPESA!L372+[5]SPESA!L382+[5]SPESA!L388+[5]SPESA!L395+[5]SPESA!L405+[5]SPESA!L411+[5]SPESA!L417</f>
        <v>302550</v>
      </c>
    </row>
    <row r="186" spans="1:12" ht="15" customHeight="1" x14ac:dyDescent="0.25">
      <c r="C186" s="238" t="s">
        <v>104</v>
      </c>
      <c r="D186" s="239"/>
      <c r="E186" s="240"/>
      <c r="F186" s="32">
        <f>+[5]SPESA!J456+[5]SPESA!J645</f>
        <v>20750</v>
      </c>
      <c r="G186" s="32">
        <f>+[5]SPESA!K456+[5]SPESA!K645</f>
        <v>19250</v>
      </c>
      <c r="H186" s="32">
        <f>+[5]SPESA!L456+[5]SPESA!L645</f>
        <v>17950</v>
      </c>
    </row>
    <row r="187" spans="1:12" ht="15" customHeight="1" x14ac:dyDescent="0.25">
      <c r="C187" s="238" t="s">
        <v>105</v>
      </c>
      <c r="D187" s="239"/>
      <c r="E187" s="240"/>
      <c r="F187" s="32">
        <f>+[5]SPESA!J92</f>
        <v>3000</v>
      </c>
      <c r="G187" s="32">
        <f>+[5]SPESA!K92</f>
        <v>2000</v>
      </c>
      <c r="H187" s="32">
        <f>+[5]SPESA!L92</f>
        <v>2000</v>
      </c>
    </row>
    <row r="188" spans="1:12" ht="15" customHeight="1" x14ac:dyDescent="0.25">
      <c r="C188" s="238" t="s">
        <v>106</v>
      </c>
      <c r="D188" s="239"/>
      <c r="E188" s="240"/>
      <c r="F188" s="32">
        <f>+[5]SPESA!J29+[5]SPESA!J71+[5]SPESA!J82+[5]SPESA!J109+[5]SPESA!J188+[5]SPESA!J198+[5]SPESA!J345+[5]SPESA!J359+[5]SPESA!J436+[5]SPESA!J442</f>
        <v>48290</v>
      </c>
      <c r="G188" s="32">
        <f>+[5]SPESA!K29+[5]SPESA!K71+[5]SPESA!K82+[5]SPESA!K109+[5]SPESA!K188+[5]SPESA!K198+[5]SPESA!K345+[5]SPESA!K359+[5]SPESA!K436+[5]SPESA!K442</f>
        <v>49390</v>
      </c>
      <c r="H188" s="32">
        <f>+[5]SPESA!L29+[5]SPESA!L71+[5]SPESA!L82+[5]SPESA!L109+[5]SPESA!L188+[5]SPESA!L198+[5]SPESA!L345+[5]SPESA!L359+[5]SPESA!L436+[5]SPESA!L442</f>
        <v>47140</v>
      </c>
    </row>
    <row r="189" spans="1:12" s="106" customFormat="1" x14ac:dyDescent="0.25">
      <c r="C189" s="241" t="s">
        <v>107</v>
      </c>
      <c r="D189" s="241">
        <v>2697924</v>
      </c>
      <c r="E189" s="242">
        <v>2514246</v>
      </c>
      <c r="F189" s="35">
        <f>SUM(F182:F188)</f>
        <v>1062750</v>
      </c>
      <c r="G189" s="35">
        <f>SUM(G182:G188)</f>
        <v>1037250</v>
      </c>
      <c r="H189" s="35">
        <f>SUM(H182:H188)</f>
        <v>998850</v>
      </c>
      <c r="J189" s="1"/>
    </row>
    <row r="190" spans="1:12" ht="15.75" x14ac:dyDescent="0.25">
      <c r="A190" s="108" t="s">
        <v>0</v>
      </c>
      <c r="B190" s="108"/>
      <c r="F190" s="36"/>
      <c r="G190" s="36"/>
      <c r="H190" s="36"/>
      <c r="J190" s="109"/>
    </row>
    <row r="191" spans="1:12" ht="35.25" customHeight="1" x14ac:dyDescent="0.25">
      <c r="A191" s="177" t="s">
        <v>108</v>
      </c>
      <c r="B191" s="177"/>
      <c r="C191" s="178"/>
      <c r="D191" s="178"/>
      <c r="E191" s="178"/>
      <c r="F191" s="178"/>
      <c r="G191" s="178"/>
      <c r="H191" s="178"/>
      <c r="I191" s="178"/>
    </row>
    <row r="192" spans="1:12" ht="12.95" customHeight="1" x14ac:dyDescent="0.25">
      <c r="A192" s="8" t="s">
        <v>0</v>
      </c>
      <c r="B192" s="8"/>
    </row>
    <row r="193" spans="1:10" ht="15.75" x14ac:dyDescent="0.25">
      <c r="A193" s="236" t="s">
        <v>109</v>
      </c>
      <c r="B193" s="236"/>
      <c r="C193" s="237"/>
      <c r="D193" s="237"/>
      <c r="E193" s="237"/>
      <c r="F193" s="237"/>
      <c r="G193" s="237"/>
      <c r="H193" s="237"/>
      <c r="I193" s="237"/>
    </row>
    <row r="194" spans="1:10" ht="12.95" customHeight="1" x14ac:dyDescent="0.25">
      <c r="A194" s="8" t="s">
        <v>0</v>
      </c>
      <c r="B194" s="8"/>
    </row>
    <row r="195" spans="1:10" ht="32.25" customHeight="1" x14ac:dyDescent="0.25">
      <c r="A195" s="177" t="s">
        <v>110</v>
      </c>
      <c r="B195" s="177"/>
      <c r="C195" s="178"/>
      <c r="D195" s="178"/>
      <c r="E195" s="178"/>
      <c r="F195" s="178"/>
      <c r="G195" s="178"/>
      <c r="H195" s="178"/>
      <c r="I195" s="178"/>
    </row>
    <row r="196" spans="1:10" ht="12.95" customHeight="1" x14ac:dyDescent="0.25">
      <c r="A196" s="8" t="s">
        <v>0</v>
      </c>
      <c r="B196" s="8"/>
    </row>
    <row r="197" spans="1:10" ht="32.25" customHeight="1" x14ac:dyDescent="0.25">
      <c r="A197" s="236" t="s">
        <v>111</v>
      </c>
      <c r="B197" s="236"/>
      <c r="C197" s="237"/>
      <c r="D197" s="237"/>
      <c r="E197" s="237"/>
      <c r="F197" s="237"/>
      <c r="G197" s="237"/>
      <c r="H197" s="237"/>
      <c r="I197" s="237"/>
    </row>
    <row r="198" spans="1:10" ht="12.95" customHeight="1" x14ac:dyDescent="0.25">
      <c r="A198" s="8" t="s">
        <v>0</v>
      </c>
      <c r="B198" s="8"/>
    </row>
    <row r="199" spans="1:10" ht="15.75" x14ac:dyDescent="0.25">
      <c r="A199" s="177" t="s">
        <v>112</v>
      </c>
      <c r="B199" s="177"/>
      <c r="C199" s="178"/>
      <c r="D199" s="178"/>
      <c r="E199" s="178"/>
      <c r="F199" s="178"/>
      <c r="G199" s="178"/>
      <c r="H199" s="178"/>
      <c r="I199" s="178"/>
    </row>
    <row r="200" spans="1:10" ht="12.75" customHeight="1" x14ac:dyDescent="0.25">
      <c r="A200" s="8" t="s">
        <v>0</v>
      </c>
      <c r="B200" s="8"/>
    </row>
    <row r="201" spans="1:10" ht="15.75" x14ac:dyDescent="0.25">
      <c r="A201" s="177" t="s">
        <v>113</v>
      </c>
      <c r="B201" s="177"/>
      <c r="C201" s="178"/>
      <c r="D201" s="178"/>
      <c r="E201" s="178"/>
      <c r="F201" s="178"/>
      <c r="G201" s="178"/>
      <c r="H201" s="178"/>
      <c r="I201" s="178"/>
    </row>
    <row r="202" spans="1:10" ht="12.95" customHeight="1" x14ac:dyDescent="0.25">
      <c r="A202" s="8" t="s">
        <v>0</v>
      </c>
      <c r="B202" s="8"/>
    </row>
    <row r="203" spans="1:10" ht="69" customHeight="1" x14ac:dyDescent="0.25">
      <c r="A203" s="177" t="s">
        <v>114</v>
      </c>
      <c r="B203" s="177"/>
      <c r="C203" s="178"/>
      <c r="D203" s="178"/>
      <c r="E203" s="178"/>
      <c r="F203" s="178"/>
      <c r="G203" s="178"/>
      <c r="H203" s="178"/>
      <c r="I203" s="178"/>
    </row>
    <row r="204" spans="1:10" ht="8.25" customHeight="1" x14ac:dyDescent="0.25">
      <c r="A204" s="236"/>
      <c r="B204" s="236"/>
      <c r="C204" s="237"/>
      <c r="D204" s="237"/>
      <c r="E204" s="237"/>
      <c r="F204" s="237"/>
      <c r="G204" s="237"/>
      <c r="H204" s="237"/>
      <c r="I204" s="237"/>
    </row>
    <row r="205" spans="1:10" ht="15.75" x14ac:dyDescent="0.25">
      <c r="A205" s="232" t="s">
        <v>115</v>
      </c>
      <c r="B205" s="232"/>
      <c r="C205" s="233"/>
      <c r="D205" s="233"/>
      <c r="E205" s="233"/>
      <c r="F205" s="233"/>
      <c r="G205" s="233"/>
      <c r="H205" s="233"/>
      <c r="I205" s="233"/>
    </row>
    <row r="206" spans="1:10" ht="12.95" customHeight="1" x14ac:dyDescent="0.25">
      <c r="A206" s="8" t="s">
        <v>0</v>
      </c>
      <c r="B206" s="8"/>
    </row>
    <row r="207" spans="1:10" s="106" customFormat="1" ht="15.75" customHeight="1" x14ac:dyDescent="0.25">
      <c r="A207" s="26"/>
      <c r="B207" s="26"/>
      <c r="C207" s="225" t="s">
        <v>100</v>
      </c>
      <c r="D207" s="226"/>
      <c r="E207" s="227"/>
      <c r="F207" s="110" t="str">
        <f>F181</f>
        <v>Anno 2019</v>
      </c>
      <c r="G207" s="110" t="str">
        <f>G181</f>
        <v>Anno 2020</v>
      </c>
      <c r="H207" s="110" t="str">
        <f>H181</f>
        <v>Anno 2021</v>
      </c>
      <c r="J207" s="1"/>
    </row>
    <row r="208" spans="1:10" ht="15.75" customHeight="1" x14ac:dyDescent="0.25">
      <c r="A208" s="8"/>
      <c r="B208" s="8"/>
      <c r="C208" s="218" t="s">
        <v>116</v>
      </c>
      <c r="D208" s="219"/>
      <c r="E208" s="220"/>
      <c r="F208" s="32">
        <f>+[5]SPESA!J473+[5]SPESA!J482+[5]SPESA!J494+[5]SPESA!J508+[5]SPESA!J519+[5]SPESA!J529+[5]SPESA!J538+[5]SPESA!J553+[5]SPESA!J559+[5]SPESA!J576+[5]SPESA!J586+[5]SPESA!J598+[5]SPESA!J606</f>
        <v>140800</v>
      </c>
      <c r="G208" s="32">
        <f>+[5]SPESA!K473+[5]SPESA!K482+[5]SPESA!K494+[5]SPESA!K508+[5]SPESA!K519+[5]SPESA!K529+[5]SPESA!K538+[5]SPESA!K553+[5]SPESA!K559+[5]SPESA!K576+[5]SPESA!K586+[5]SPESA!K598</f>
        <v>66000</v>
      </c>
      <c r="H208" s="32">
        <f>+[5]SPESA!L473+[5]SPESA!L482+[5]SPESA!L494+[5]SPESA!L508+[5]SPESA!L519+[5]SPESA!L529+[5]SPESA!L538+[5]SPESA!L553+[5]SPESA!L559+[5]SPESA!L576+[5]SPESA!L586+[5]SPESA!L598</f>
        <v>66000</v>
      </c>
    </row>
    <row r="209" spans="1:10" ht="15.75" customHeight="1" x14ac:dyDescent="0.25">
      <c r="A209" s="8"/>
      <c r="B209" s="8"/>
      <c r="C209" s="218" t="s">
        <v>117</v>
      </c>
      <c r="D209" s="219"/>
      <c r="E209" s="220"/>
      <c r="F209" s="32">
        <f>+[5]SPESA!J505+[5]SPESA!J566+[5]SPESA!J592</f>
        <v>4000</v>
      </c>
      <c r="G209" s="32">
        <f>+[5]SPESA!K505+[5]SPESA!K566+[5]SPESA!K592</f>
        <v>4000</v>
      </c>
      <c r="H209" s="32">
        <f>+[5]SPESA!L505+[5]SPESA!L566+[5]SPESA!L592</f>
        <v>4000</v>
      </c>
    </row>
    <row r="210" spans="1:10" ht="15.75" customHeight="1" x14ac:dyDescent="0.25">
      <c r="A210" s="8"/>
      <c r="B210" s="8"/>
      <c r="C210" s="218" t="s">
        <v>118</v>
      </c>
      <c r="D210" s="219"/>
      <c r="E210" s="220"/>
      <c r="F210" s="32">
        <v>0</v>
      </c>
      <c r="G210" s="32">
        <v>0</v>
      </c>
      <c r="H210" s="32">
        <v>0</v>
      </c>
    </row>
    <row r="211" spans="1:10" ht="15.75" customHeight="1" x14ac:dyDescent="0.25">
      <c r="A211" s="8"/>
      <c r="B211" s="8"/>
      <c r="C211" s="218" t="s">
        <v>119</v>
      </c>
      <c r="D211" s="219"/>
      <c r="E211" s="220"/>
      <c r="F211" s="32">
        <f>+[5]SPESA!J544</f>
        <v>0</v>
      </c>
      <c r="G211" s="32">
        <f>+[5]SPESA!K544</f>
        <v>0</v>
      </c>
      <c r="H211" s="32">
        <f>+[5]SPESA!L544</f>
        <v>0</v>
      </c>
    </row>
    <row r="212" spans="1:10" s="106" customFormat="1" ht="15.75" x14ac:dyDescent="0.25">
      <c r="A212" s="26"/>
      <c r="B212" s="26"/>
      <c r="C212" s="234" t="s">
        <v>120</v>
      </c>
      <c r="D212" s="234"/>
      <c r="E212" s="235"/>
      <c r="F212" s="35">
        <f>SUM(F208:F211)</f>
        <v>144800</v>
      </c>
      <c r="G212" s="35">
        <f>SUM(G208:G211)</f>
        <v>70000</v>
      </c>
      <c r="H212" s="35">
        <f>SUM(H208:H211)</f>
        <v>70000</v>
      </c>
      <c r="J212" s="1"/>
    </row>
    <row r="213" spans="1:10" ht="15.75" customHeight="1" x14ac:dyDescent="0.25">
      <c r="A213" s="8" t="s">
        <v>0</v>
      </c>
      <c r="B213" s="8"/>
    </row>
    <row r="214" spans="1:10" ht="43.5" customHeight="1" x14ac:dyDescent="0.25">
      <c r="A214" s="177" t="s">
        <v>121</v>
      </c>
      <c r="B214" s="177"/>
      <c r="C214" s="178"/>
      <c r="D214" s="178"/>
      <c r="E214" s="178"/>
      <c r="F214" s="178"/>
      <c r="G214" s="178"/>
      <c r="H214" s="178"/>
      <c r="I214" s="178"/>
    </row>
    <row r="215" spans="1:10" ht="6" customHeight="1" x14ac:dyDescent="0.25">
      <c r="A215" s="37"/>
      <c r="B215" s="37"/>
      <c r="C215" s="38"/>
      <c r="D215" s="38"/>
      <c r="E215" s="38"/>
      <c r="F215" s="38"/>
      <c r="G215" s="38"/>
      <c r="H215" s="38"/>
      <c r="I215" s="38"/>
    </row>
    <row r="216" spans="1:10" ht="18.75" customHeight="1" x14ac:dyDescent="0.25">
      <c r="A216" s="232" t="s">
        <v>122</v>
      </c>
      <c r="B216" s="232"/>
      <c r="C216" s="233"/>
      <c r="D216" s="233"/>
      <c r="E216" s="233"/>
      <c r="F216" s="233"/>
      <c r="G216" s="233"/>
      <c r="H216" s="233"/>
      <c r="I216" s="233"/>
    </row>
    <row r="217" spans="1:10" ht="5.25" customHeight="1" x14ac:dyDescent="0.25">
      <c r="A217" s="8"/>
      <c r="B217" s="8"/>
    </row>
    <row r="218" spans="1:10" ht="15.75" x14ac:dyDescent="0.25">
      <c r="A218" s="236" t="s">
        <v>123</v>
      </c>
      <c r="B218" s="236"/>
      <c r="C218" s="237"/>
      <c r="D218" s="237"/>
      <c r="E218" s="237"/>
      <c r="F218" s="237"/>
      <c r="G218" s="237"/>
      <c r="H218" s="237"/>
      <c r="I218" s="237"/>
    </row>
    <row r="219" spans="1:10" ht="3" customHeight="1" x14ac:dyDescent="0.25">
      <c r="A219" s="8" t="s">
        <v>0</v>
      </c>
      <c r="B219" s="8"/>
    </row>
    <row r="220" spans="1:10" ht="15.75" x14ac:dyDescent="0.25">
      <c r="A220" s="232" t="s">
        <v>124</v>
      </c>
      <c r="B220" s="232"/>
      <c r="C220" s="233"/>
      <c r="D220" s="233"/>
      <c r="E220" s="233"/>
      <c r="F220" s="233"/>
      <c r="G220" s="233"/>
      <c r="H220" s="233"/>
      <c r="I220" s="233"/>
    </row>
    <row r="221" spans="1:10" ht="3" customHeight="1" x14ac:dyDescent="0.25">
      <c r="A221" s="8" t="s">
        <v>0</v>
      </c>
      <c r="B221" s="8"/>
    </row>
    <row r="222" spans="1:10" s="106" customFormat="1" ht="15.75" customHeight="1" x14ac:dyDescent="0.25">
      <c r="A222" s="26"/>
      <c r="B222" s="26"/>
      <c r="C222" s="225" t="s">
        <v>100</v>
      </c>
      <c r="D222" s="226"/>
      <c r="E222" s="227"/>
      <c r="F222" s="110" t="str">
        <f>F207</f>
        <v>Anno 2019</v>
      </c>
      <c r="G222" s="110" t="str">
        <f>G207</f>
        <v>Anno 2020</v>
      </c>
      <c r="H222" s="110" t="str">
        <f>H207</f>
        <v>Anno 2021</v>
      </c>
      <c r="J222" s="1"/>
    </row>
    <row r="223" spans="1:10" ht="15.75" customHeight="1" x14ac:dyDescent="0.25">
      <c r="A223" s="8"/>
      <c r="B223" s="8"/>
      <c r="C223" s="218" t="s">
        <v>125</v>
      </c>
      <c r="D223" s="219"/>
      <c r="E223" s="220"/>
      <c r="F223" s="32">
        <v>0</v>
      </c>
      <c r="G223" s="32">
        <v>0</v>
      </c>
      <c r="H223" s="32">
        <v>0</v>
      </c>
    </row>
    <row r="224" spans="1:10" ht="15.75" customHeight="1" x14ac:dyDescent="0.25">
      <c r="A224" s="8"/>
      <c r="B224" s="8"/>
      <c r="C224" s="218" t="s">
        <v>126</v>
      </c>
      <c r="D224" s="219"/>
      <c r="E224" s="220"/>
      <c r="F224" s="32">
        <f>+[5]SPESA!J630</f>
        <v>31650</v>
      </c>
      <c r="G224" s="32">
        <f>+[5]SPESA!K630</f>
        <v>27000</v>
      </c>
      <c r="H224" s="32">
        <f>+[5]SPESA!L630</f>
        <v>28350</v>
      </c>
    </row>
    <row r="225" spans="1:9" ht="23.25" customHeight="1" x14ac:dyDescent="0.25">
      <c r="A225" s="8"/>
      <c r="B225" s="8"/>
      <c r="D225" s="33"/>
      <c r="E225" s="34" t="s">
        <v>127</v>
      </c>
      <c r="F225" s="35">
        <f>SUM(F223:F224)</f>
        <v>31650</v>
      </c>
      <c r="G225" s="35">
        <f>SUM(G223:G224)</f>
        <v>27000</v>
      </c>
      <c r="H225" s="35">
        <f>SUM(H223:H224)</f>
        <v>28350</v>
      </c>
    </row>
    <row r="226" spans="1:9" ht="9.75" customHeight="1" x14ac:dyDescent="0.25">
      <c r="A226" s="8"/>
      <c r="B226" s="8"/>
    </row>
    <row r="227" spans="1:9" ht="51" customHeight="1" x14ac:dyDescent="0.25">
      <c r="A227" s="177" t="s">
        <v>128</v>
      </c>
      <c r="B227" s="177"/>
      <c r="C227" s="178"/>
      <c r="D227" s="178"/>
      <c r="E227" s="178"/>
      <c r="F227" s="178"/>
      <c r="G227" s="178"/>
      <c r="H227" s="178"/>
      <c r="I227" s="178"/>
    </row>
    <row r="228" spans="1:9" ht="15.75" x14ac:dyDescent="0.25">
      <c r="A228" s="8" t="s">
        <v>0</v>
      </c>
      <c r="B228" s="8"/>
    </row>
    <row r="229" spans="1:9" ht="15.75" x14ac:dyDescent="0.25">
      <c r="A229" s="232" t="s">
        <v>129</v>
      </c>
      <c r="B229" s="232"/>
      <c r="C229" s="233"/>
      <c r="D229" s="233"/>
      <c r="E229" s="233"/>
      <c r="F229" s="233"/>
      <c r="G229" s="233"/>
      <c r="H229" s="233"/>
      <c r="I229" s="233"/>
    </row>
    <row r="230" spans="1:9" ht="12.95" customHeight="1" x14ac:dyDescent="0.25">
      <c r="A230" s="8" t="s">
        <v>0</v>
      </c>
      <c r="B230" s="8"/>
    </row>
    <row r="231" spans="1:9" ht="15.75" x14ac:dyDescent="0.25">
      <c r="A231" s="177" t="s">
        <v>130</v>
      </c>
      <c r="B231" s="177"/>
      <c r="C231" s="178"/>
      <c r="D231" s="178"/>
      <c r="E231" s="178"/>
      <c r="F231" s="178"/>
      <c r="G231" s="178"/>
      <c r="H231" s="178"/>
      <c r="I231" s="178"/>
    </row>
    <row r="232" spans="1:9" ht="15.75" x14ac:dyDescent="0.25">
      <c r="A232" s="8" t="s">
        <v>0</v>
      </c>
      <c r="B232" s="8"/>
    </row>
    <row r="233" spans="1:9" ht="15" customHeight="1" x14ac:dyDescent="0.25">
      <c r="C233" s="225" t="s">
        <v>100</v>
      </c>
      <c r="D233" s="226"/>
      <c r="E233" s="227"/>
      <c r="F233" s="110" t="str">
        <f>+F222</f>
        <v>Anno 2019</v>
      </c>
      <c r="G233" s="110" t="str">
        <f>G222</f>
        <v>Anno 2020</v>
      </c>
      <c r="H233" s="110" t="str">
        <f>H222</f>
        <v>Anno 2021</v>
      </c>
    </row>
    <row r="234" spans="1:9" x14ac:dyDescent="0.25">
      <c r="C234" s="230" t="s">
        <v>131</v>
      </c>
      <c r="D234" s="231"/>
      <c r="E234" s="231"/>
      <c r="F234" s="32">
        <v>0</v>
      </c>
      <c r="G234" s="32">
        <v>0</v>
      </c>
      <c r="H234" s="32">
        <v>0</v>
      </c>
    </row>
    <row r="235" spans="1:9" x14ac:dyDescent="0.25">
      <c r="C235" s="228" t="s">
        <v>132</v>
      </c>
      <c r="D235" s="229"/>
      <c r="E235" s="229"/>
      <c r="F235" s="35">
        <f>SUM(F234)</f>
        <v>0</v>
      </c>
      <c r="G235" s="35">
        <f>SUM(G234)</f>
        <v>0</v>
      </c>
      <c r="H235" s="35">
        <f>SUM(H234)</f>
        <v>0</v>
      </c>
    </row>
    <row r="236" spans="1:9" ht="15.75" x14ac:dyDescent="0.25">
      <c r="A236" s="232" t="s">
        <v>0</v>
      </c>
      <c r="B236" s="232"/>
      <c r="C236" s="233"/>
      <c r="D236" s="233"/>
      <c r="E236" s="233"/>
      <c r="F236" s="233"/>
      <c r="G236" s="233"/>
      <c r="H236" s="233"/>
      <c r="I236" s="233"/>
    </row>
    <row r="237" spans="1:9" ht="15.75" x14ac:dyDescent="0.25">
      <c r="A237" s="232" t="s">
        <v>133</v>
      </c>
      <c r="B237" s="232"/>
      <c r="C237" s="233"/>
      <c r="D237" s="233"/>
      <c r="E237" s="233"/>
      <c r="F237" s="233"/>
      <c r="G237" s="233"/>
      <c r="H237" s="233"/>
      <c r="I237" s="233"/>
    </row>
    <row r="238" spans="1:9" ht="15.75" x14ac:dyDescent="0.25">
      <c r="A238" s="232" t="s">
        <v>0</v>
      </c>
      <c r="B238" s="232"/>
      <c r="C238" s="233"/>
      <c r="D238" s="233"/>
      <c r="E238" s="233"/>
      <c r="F238" s="233"/>
      <c r="G238" s="233"/>
      <c r="H238" s="233"/>
      <c r="I238" s="233"/>
    </row>
    <row r="239" spans="1:9" ht="15" customHeight="1" x14ac:dyDescent="0.25">
      <c r="C239" s="225" t="s">
        <v>100</v>
      </c>
      <c r="D239" s="226"/>
      <c r="E239" s="227"/>
      <c r="F239" s="110" t="str">
        <f>F233</f>
        <v>Anno 2019</v>
      </c>
      <c r="G239" s="110" t="str">
        <f>G233</f>
        <v>Anno 2020</v>
      </c>
      <c r="H239" s="110" t="str">
        <f>H233</f>
        <v>Anno 2021</v>
      </c>
    </row>
    <row r="240" spans="1:9" ht="15" customHeight="1" x14ac:dyDescent="0.25">
      <c r="C240" s="218" t="s">
        <v>134</v>
      </c>
      <c r="D240" s="219"/>
      <c r="E240" s="220"/>
      <c r="F240" s="32">
        <f>+[5]SPESA!J670</f>
        <v>362500</v>
      </c>
      <c r="G240" s="32">
        <f>+[5]SPESA!K670</f>
        <v>362500</v>
      </c>
      <c r="H240" s="32">
        <f>+[5]SPESA!L670</f>
        <v>362500</v>
      </c>
    </row>
    <row r="241" spans="1:9" ht="15" customHeight="1" x14ac:dyDescent="0.25">
      <c r="C241" s="218" t="s">
        <v>135</v>
      </c>
      <c r="D241" s="219"/>
      <c r="E241" s="220"/>
      <c r="F241" s="32">
        <f>+[5]SPESA!J678</f>
        <v>52500</v>
      </c>
      <c r="G241" s="32">
        <f>+[5]SPESA!K678</f>
        <v>52500</v>
      </c>
      <c r="H241" s="32">
        <f>+[5]SPESA!L678</f>
        <v>52500</v>
      </c>
    </row>
    <row r="242" spans="1:9" x14ac:dyDescent="0.25">
      <c r="C242" s="228" t="s">
        <v>136</v>
      </c>
      <c r="D242" s="229"/>
      <c r="E242" s="229"/>
      <c r="F242" s="35">
        <f>SUM(F240:F241)</f>
        <v>415000</v>
      </c>
      <c r="G242" s="35">
        <f>SUM(G240:G241)</f>
        <v>415000</v>
      </c>
      <c r="H242" s="35">
        <f>SUM(H240:H241)</f>
        <v>415000</v>
      </c>
    </row>
    <row r="243" spans="1:9" x14ac:dyDescent="0.25">
      <c r="A243" s="111"/>
      <c r="B243" s="111"/>
      <c r="C243" s="111"/>
      <c r="D243" s="112"/>
    </row>
    <row r="244" spans="1:9" ht="15.75" x14ac:dyDescent="0.25">
      <c r="A244" s="177" t="s">
        <v>137</v>
      </c>
      <c r="B244" s="177"/>
      <c r="C244" s="178"/>
      <c r="D244" s="178"/>
      <c r="E244" s="178"/>
      <c r="F244" s="178"/>
      <c r="G244" s="178"/>
      <c r="H244" s="178"/>
      <c r="I244" s="178"/>
    </row>
    <row r="245" spans="1:9" x14ac:dyDescent="0.25">
      <c r="A245" s="113"/>
      <c r="B245" s="113"/>
      <c r="C245" s="113"/>
      <c r="D245" s="114"/>
    </row>
    <row r="246" spans="1:9" ht="15" customHeight="1" x14ac:dyDescent="0.25">
      <c r="A246" s="175" t="s">
        <v>138</v>
      </c>
      <c r="B246" s="175"/>
      <c r="C246" s="176"/>
      <c r="D246" s="176"/>
      <c r="E246" s="176"/>
      <c r="F246" s="176"/>
      <c r="G246" s="176"/>
      <c r="H246" s="176"/>
      <c r="I246" s="176"/>
    </row>
    <row r="247" spans="1:9" ht="12.95" customHeight="1" x14ac:dyDescent="0.25">
      <c r="A247" s="8"/>
      <c r="B247" s="8"/>
    </row>
    <row r="248" spans="1:9" ht="48" customHeight="1" x14ac:dyDescent="0.25">
      <c r="A248" s="177" t="s">
        <v>139</v>
      </c>
      <c r="B248" s="177"/>
      <c r="C248" s="178"/>
      <c r="D248" s="178"/>
      <c r="E248" s="178"/>
      <c r="F248" s="178"/>
      <c r="G248" s="178"/>
      <c r="H248" s="178"/>
      <c r="I248" s="178"/>
    </row>
    <row r="249" spans="1:9" ht="9.75" hidden="1" customHeight="1" x14ac:dyDescent="0.25">
      <c r="A249" s="115"/>
      <c r="B249" s="115"/>
      <c r="C249" s="116"/>
      <c r="D249" s="116"/>
      <c r="E249" s="116"/>
      <c r="F249" s="116"/>
      <c r="G249" s="116"/>
      <c r="H249" s="116"/>
      <c r="I249" s="116"/>
    </row>
    <row r="250" spans="1:9" ht="52.5" customHeight="1" x14ac:dyDescent="0.25">
      <c r="A250" s="177" t="s">
        <v>140</v>
      </c>
      <c r="B250" s="177"/>
      <c r="C250" s="178"/>
      <c r="D250" s="178"/>
      <c r="E250" s="178"/>
      <c r="F250" s="178"/>
      <c r="G250" s="178"/>
      <c r="H250" s="178"/>
      <c r="I250" s="178"/>
    </row>
    <row r="251" spans="1:9" ht="9.75" customHeight="1" x14ac:dyDescent="0.25">
      <c r="A251" s="115"/>
      <c r="B251" s="115"/>
      <c r="C251" s="116"/>
      <c r="D251" s="116"/>
      <c r="E251" s="116"/>
      <c r="F251" s="116"/>
      <c r="G251" s="116"/>
      <c r="H251" s="116"/>
      <c r="I251" s="116"/>
    </row>
    <row r="252" spans="1:9" ht="17.25" customHeight="1" x14ac:dyDescent="0.25">
      <c r="A252" s="115"/>
      <c r="B252" s="115"/>
      <c r="C252" s="116"/>
      <c r="D252" s="116"/>
      <c r="E252" s="116"/>
      <c r="F252" s="117" t="str">
        <f>F239</f>
        <v>Anno 2019</v>
      </c>
      <c r="G252" s="117" t="str">
        <f>G239</f>
        <v>Anno 2020</v>
      </c>
      <c r="H252" s="117" t="str">
        <f>H239</f>
        <v>Anno 2021</v>
      </c>
      <c r="I252" s="116"/>
    </row>
    <row r="253" spans="1:9" ht="15" customHeight="1" x14ac:dyDescent="0.25">
      <c r="B253" s="118"/>
      <c r="C253" s="224" t="s">
        <v>141</v>
      </c>
      <c r="D253" s="219"/>
      <c r="E253" s="220"/>
      <c r="F253" s="119">
        <f>6264.84+119</f>
        <v>6383.84</v>
      </c>
      <c r="G253" s="119">
        <f>7001.88+133</f>
        <v>7134.88</v>
      </c>
      <c r="H253" s="119">
        <f>6175.2+84</f>
        <v>6259.2</v>
      </c>
      <c r="I253" s="120"/>
    </row>
    <row r="254" spans="1:9" ht="15.75" customHeight="1" x14ac:dyDescent="0.25">
      <c r="B254" s="118"/>
      <c r="C254" s="224" t="s">
        <v>142</v>
      </c>
      <c r="D254" s="219"/>
      <c r="E254" s="220"/>
      <c r="F254" s="119">
        <v>9805.6</v>
      </c>
      <c r="G254" s="119">
        <v>10959.2</v>
      </c>
      <c r="H254" s="119">
        <v>11536</v>
      </c>
      <c r="I254" s="120"/>
    </row>
    <row r="255" spans="1:9" ht="15.75" customHeight="1" x14ac:dyDescent="0.25">
      <c r="B255" s="118"/>
      <c r="C255" s="224" t="s">
        <v>143</v>
      </c>
      <c r="D255" s="219"/>
      <c r="E255" s="220"/>
      <c r="F255" s="119">
        <v>158.1</v>
      </c>
      <c r="G255" s="119">
        <v>170.81</v>
      </c>
      <c r="H255" s="119">
        <v>133.30000000000001</v>
      </c>
      <c r="I255" s="120"/>
    </row>
    <row r="256" spans="1:9" ht="15.75" customHeight="1" x14ac:dyDescent="0.25">
      <c r="B256" s="118"/>
      <c r="C256" s="224" t="s">
        <v>144</v>
      </c>
      <c r="D256" s="219"/>
      <c r="E256" s="220"/>
      <c r="F256" s="119"/>
      <c r="G256" s="119"/>
      <c r="H256" s="119"/>
      <c r="I256" s="120"/>
    </row>
    <row r="257" spans="1:10" ht="15.75" customHeight="1" x14ac:dyDescent="0.25">
      <c r="B257" s="118"/>
      <c r="C257" s="218" t="s">
        <v>145</v>
      </c>
      <c r="D257" s="219"/>
      <c r="E257" s="220"/>
      <c r="F257" s="121">
        <f>SUM(F253:F256)</f>
        <v>16347.54</v>
      </c>
      <c r="G257" s="121">
        <f>SUM(G253:G256)</f>
        <v>18264.890000000003</v>
      </c>
      <c r="H257" s="121">
        <f>SUM(H253:H256)</f>
        <v>17928.5</v>
      </c>
      <c r="I257" s="120"/>
    </row>
    <row r="258" spans="1:10" ht="15.75" customHeight="1" x14ac:dyDescent="0.25">
      <c r="B258" s="118"/>
      <c r="C258" s="221" t="s">
        <v>146</v>
      </c>
      <c r="D258" s="222"/>
      <c r="E258" s="223"/>
      <c r="F258" s="121">
        <f>+[5]SPESA!J441</f>
        <v>17000</v>
      </c>
      <c r="G258" s="121">
        <f>+[5]SPESA!K441</f>
        <v>18900</v>
      </c>
      <c r="H258" s="121">
        <f>+[5]SPESA!L441</f>
        <v>18500</v>
      </c>
      <c r="I258" s="120"/>
    </row>
    <row r="259" spans="1:10" ht="14.25" customHeight="1" x14ac:dyDescent="0.25">
      <c r="A259" s="37"/>
      <c r="B259" s="37"/>
      <c r="C259" s="38"/>
      <c r="D259" s="38"/>
      <c r="E259" s="38"/>
      <c r="F259" s="38"/>
      <c r="G259" s="38"/>
      <c r="H259" s="38"/>
      <c r="I259" s="38"/>
    </row>
    <row r="260" spans="1:10" ht="37.5" customHeight="1" x14ac:dyDescent="0.25">
      <c r="A260" s="177" t="s">
        <v>147</v>
      </c>
      <c r="B260" s="177"/>
      <c r="C260" s="178"/>
      <c r="D260" s="178"/>
      <c r="E260" s="178"/>
      <c r="F260" s="178"/>
      <c r="G260" s="178"/>
      <c r="H260" s="178"/>
      <c r="I260" s="178"/>
      <c r="J260" s="115"/>
    </row>
    <row r="261" spans="1:10" ht="15.75" x14ac:dyDescent="0.25">
      <c r="A261" s="8" t="s">
        <v>0</v>
      </c>
      <c r="B261" s="8"/>
      <c r="H261" s="38"/>
      <c r="I261" s="38"/>
    </row>
    <row r="262" spans="1:10" ht="50.25" customHeight="1" x14ac:dyDescent="0.25">
      <c r="A262" s="175" t="s">
        <v>148</v>
      </c>
      <c r="B262" s="175"/>
      <c r="C262" s="176"/>
      <c r="D262" s="176"/>
      <c r="E262" s="176"/>
      <c r="F262" s="176"/>
      <c r="G262" s="176"/>
      <c r="H262" s="176"/>
      <c r="I262" s="176"/>
      <c r="J262" s="122"/>
    </row>
    <row r="263" spans="1:10" ht="12.95" customHeight="1" x14ac:dyDescent="0.25">
      <c r="A263" s="8" t="s">
        <v>0</v>
      </c>
      <c r="B263" s="8"/>
    </row>
    <row r="264" spans="1:10" ht="51" customHeight="1" x14ac:dyDescent="0.25">
      <c r="A264" s="177" t="s">
        <v>149</v>
      </c>
      <c r="B264" s="177"/>
      <c r="C264" s="178"/>
      <c r="D264" s="178"/>
      <c r="E264" s="178"/>
      <c r="F264" s="178"/>
      <c r="G264" s="178"/>
      <c r="H264" s="178"/>
      <c r="I264" s="178"/>
      <c r="J264" s="115"/>
    </row>
    <row r="265" spans="1:10" ht="15.75" x14ac:dyDescent="0.25">
      <c r="A265" s="177" t="s">
        <v>150</v>
      </c>
      <c r="B265" s="177"/>
      <c r="C265" s="178"/>
      <c r="D265" s="178"/>
      <c r="E265" s="178"/>
      <c r="F265" s="178"/>
      <c r="G265" s="178"/>
      <c r="H265" s="178"/>
      <c r="I265" s="178"/>
      <c r="J265" s="115"/>
    </row>
    <row r="266" spans="1:10" ht="15.75" customHeight="1" x14ac:dyDescent="0.25">
      <c r="A266" s="177" t="s">
        <v>151</v>
      </c>
      <c r="B266" s="177"/>
      <c r="C266" s="178"/>
      <c r="D266" s="178"/>
      <c r="E266" s="178"/>
      <c r="F266" s="178"/>
      <c r="G266" s="178"/>
      <c r="H266" s="178"/>
      <c r="I266" s="178"/>
      <c r="J266" s="115"/>
    </row>
    <row r="267" spans="1:10" ht="12.95" customHeight="1" x14ac:dyDescent="0.25">
      <c r="A267" s="8" t="s">
        <v>0</v>
      </c>
      <c r="B267" s="8"/>
    </row>
    <row r="268" spans="1:10" ht="15.75" customHeight="1" x14ac:dyDescent="0.25">
      <c r="A268" s="177" t="s">
        <v>152</v>
      </c>
      <c r="B268" s="177"/>
      <c r="C268" s="178"/>
      <c r="D268" s="178"/>
      <c r="E268" s="178"/>
      <c r="F268" s="178"/>
      <c r="G268" s="178"/>
      <c r="H268" s="178"/>
      <c r="I268" s="178"/>
      <c r="J268" s="115"/>
    </row>
    <row r="269" spans="1:10" ht="15.75" x14ac:dyDescent="0.25">
      <c r="A269" s="37"/>
      <c r="B269" s="37"/>
      <c r="C269" s="38"/>
      <c r="D269" s="38"/>
      <c r="E269" s="38"/>
      <c r="F269" s="38"/>
      <c r="G269" s="38"/>
      <c r="H269" s="38"/>
      <c r="I269" s="38"/>
    </row>
    <row r="270" spans="1:10" s="106" customFormat="1" ht="27" customHeight="1" x14ac:dyDescent="0.25">
      <c r="A270" s="123"/>
      <c r="B270" s="209" t="s">
        <v>153</v>
      </c>
      <c r="C270" s="210"/>
      <c r="D270" s="210"/>
      <c r="E270" s="210"/>
      <c r="F270" s="210"/>
      <c r="G270" s="210"/>
      <c r="H270" s="210"/>
      <c r="I270" s="211"/>
      <c r="J270" s="1"/>
    </row>
    <row r="271" spans="1:10" ht="15.75" x14ac:dyDescent="0.25">
      <c r="A271" s="37"/>
      <c r="B271" s="216" t="s">
        <v>154</v>
      </c>
      <c r="C271" s="217"/>
      <c r="D271" s="217"/>
      <c r="E271" s="217"/>
      <c r="F271" s="217"/>
      <c r="G271" s="124"/>
      <c r="H271" s="125"/>
      <c r="I271" s="126">
        <v>368271.59</v>
      </c>
    </row>
    <row r="272" spans="1:10" ht="15.75" x14ac:dyDescent="0.25">
      <c r="A272" s="37"/>
      <c r="B272" s="204" t="s">
        <v>155</v>
      </c>
      <c r="C272" s="205"/>
      <c r="D272" s="205"/>
      <c r="E272" s="205"/>
      <c r="F272" s="205"/>
      <c r="G272" s="205"/>
      <c r="H272" s="127"/>
      <c r="I272" s="128">
        <f>+[5]PAREGGIO!B4+[5]PAREGGIO!B5</f>
        <v>36049.51</v>
      </c>
    </row>
    <row r="273" spans="1:11" ht="15.75" x14ac:dyDescent="0.25">
      <c r="A273" s="37"/>
      <c r="B273" s="214" t="s">
        <v>156</v>
      </c>
      <c r="C273" s="215"/>
      <c r="D273" s="215"/>
      <c r="E273" s="215"/>
      <c r="F273" s="215"/>
      <c r="G273" s="215"/>
      <c r="H273" s="129"/>
      <c r="I273" s="130">
        <v>1276250.21</v>
      </c>
    </row>
    <row r="274" spans="1:11" ht="15.75" x14ac:dyDescent="0.25">
      <c r="A274" s="37"/>
      <c r="B274" s="203" t="s">
        <v>157</v>
      </c>
      <c r="C274" s="193"/>
      <c r="D274" s="193"/>
      <c r="E274" s="193"/>
      <c r="F274" s="193"/>
      <c r="G274" s="193"/>
      <c r="H274" s="93"/>
      <c r="I274" s="131">
        <v>1377976.8</v>
      </c>
    </row>
    <row r="275" spans="1:11" ht="15.75" x14ac:dyDescent="0.25">
      <c r="A275" s="37"/>
      <c r="B275" s="203" t="s">
        <v>158</v>
      </c>
      <c r="C275" s="193"/>
      <c r="D275" s="193"/>
      <c r="E275" s="193"/>
      <c r="F275" s="193"/>
      <c r="G275" s="193"/>
      <c r="H275" s="93"/>
      <c r="I275" s="131">
        <f>2685.67-299.77</f>
        <v>2385.9</v>
      </c>
      <c r="K275" s="36"/>
    </row>
    <row r="276" spans="1:11" ht="15.75" x14ac:dyDescent="0.25">
      <c r="A276" s="37"/>
      <c r="B276" s="204" t="s">
        <v>159</v>
      </c>
      <c r="C276" s="205"/>
      <c r="D276" s="205"/>
      <c r="E276" s="205"/>
      <c r="F276" s="205"/>
      <c r="G276" s="205"/>
      <c r="H276" s="127"/>
      <c r="I276" s="132">
        <v>118.78</v>
      </c>
    </row>
    <row r="277" spans="1:11" s="106" customFormat="1" ht="15.75" x14ac:dyDescent="0.25">
      <c r="A277" s="123"/>
      <c r="B277" s="212" t="s">
        <v>160</v>
      </c>
      <c r="C277" s="202"/>
      <c r="D277" s="202"/>
      <c r="E277" s="202"/>
      <c r="F277" s="202"/>
      <c r="G277" s="202"/>
      <c r="H277" s="213"/>
      <c r="I277" s="133">
        <f>I273-I274-I275+I276+I271+I272</f>
        <v>300327.38999999996</v>
      </c>
      <c r="J277" s="1"/>
    </row>
    <row r="278" spans="1:11" ht="15.75" x14ac:dyDescent="0.25">
      <c r="A278" s="37"/>
      <c r="B278" s="214" t="s">
        <v>161</v>
      </c>
      <c r="C278" s="215"/>
      <c r="D278" s="215"/>
      <c r="E278" s="215"/>
      <c r="F278" s="215"/>
      <c r="G278" s="215"/>
      <c r="H278" s="129"/>
      <c r="I278" s="134">
        <v>291849.79000000004</v>
      </c>
      <c r="K278" s="36"/>
    </row>
    <row r="279" spans="1:11" ht="15.75" x14ac:dyDescent="0.25">
      <c r="A279" s="37"/>
      <c r="B279" s="203" t="s">
        <v>162</v>
      </c>
      <c r="C279" s="193"/>
      <c r="D279" s="193"/>
      <c r="E279" s="193"/>
      <c r="F279" s="193"/>
      <c r="G279" s="193"/>
      <c r="H279" s="93"/>
      <c r="I279" s="135">
        <v>357572.70999999996</v>
      </c>
    </row>
    <row r="280" spans="1:11" ht="15.75" x14ac:dyDescent="0.25">
      <c r="A280" s="37"/>
      <c r="B280" s="203" t="s">
        <v>163</v>
      </c>
      <c r="C280" s="193"/>
      <c r="D280" s="193"/>
      <c r="E280" s="193"/>
      <c r="F280" s="193"/>
      <c r="G280" s="193"/>
      <c r="H280" s="93"/>
      <c r="I280" s="135">
        <v>0</v>
      </c>
    </row>
    <row r="281" spans="1:11" ht="15.75" x14ac:dyDescent="0.25">
      <c r="A281" s="37"/>
      <c r="B281" s="203" t="s">
        <v>164</v>
      </c>
      <c r="C281" s="193"/>
      <c r="D281" s="193"/>
      <c r="E281" s="193"/>
      <c r="F281" s="193"/>
      <c r="G281" s="193"/>
      <c r="H281" s="93"/>
      <c r="I281" s="135">
        <v>0</v>
      </c>
    </row>
    <row r="282" spans="1:11" ht="15.75" x14ac:dyDescent="0.25">
      <c r="A282" s="37"/>
      <c r="B282" s="204" t="s">
        <v>165</v>
      </c>
      <c r="C282" s="205"/>
      <c r="D282" s="205"/>
      <c r="E282" s="205"/>
      <c r="F282" s="205"/>
      <c r="G282" s="205"/>
      <c r="H282" s="127"/>
      <c r="I282" s="132">
        <v>0</v>
      </c>
    </row>
    <row r="283" spans="1:11" s="106" customFormat="1" ht="15.75" customHeight="1" x14ac:dyDescent="0.25">
      <c r="A283" s="123"/>
      <c r="B283" s="206" t="s">
        <v>166</v>
      </c>
      <c r="C283" s="207"/>
      <c r="D283" s="207"/>
      <c r="E283" s="207"/>
      <c r="F283" s="207"/>
      <c r="G283" s="207"/>
      <c r="H283" s="208"/>
      <c r="I283" s="136">
        <f>I277+I278-I279+I280-I281-I282</f>
        <v>234604.46999999997</v>
      </c>
      <c r="J283" s="1"/>
    </row>
    <row r="284" spans="1:11" s="106" customFormat="1" ht="27" customHeight="1" x14ac:dyDescent="0.25">
      <c r="A284" s="123"/>
      <c r="B284" s="209" t="s">
        <v>167</v>
      </c>
      <c r="C284" s="210"/>
      <c r="D284" s="210"/>
      <c r="E284" s="210"/>
      <c r="F284" s="210"/>
      <c r="G284" s="210"/>
      <c r="H284" s="210"/>
      <c r="I284" s="211"/>
      <c r="J284" s="1"/>
    </row>
    <row r="285" spans="1:11" s="106" customFormat="1" ht="15.75" x14ac:dyDescent="0.25">
      <c r="A285" s="123"/>
      <c r="B285" s="201" t="s">
        <v>168</v>
      </c>
      <c r="C285" s="202"/>
      <c r="D285" s="202"/>
      <c r="E285" s="202"/>
      <c r="F285" s="202"/>
      <c r="G285" s="202"/>
      <c r="H285" s="137"/>
      <c r="I285" s="138"/>
      <c r="J285" s="1"/>
    </row>
    <row r="286" spans="1:11" s="106" customFormat="1" ht="15.75" x14ac:dyDescent="0.25">
      <c r="A286" s="123"/>
      <c r="B286" s="139"/>
      <c r="C286" s="193" t="s">
        <v>169</v>
      </c>
      <c r="D286" s="193"/>
      <c r="E286" s="193"/>
      <c r="F286" s="193"/>
      <c r="G286" s="193"/>
      <c r="H286" s="194"/>
      <c r="I286" s="140">
        <f>+[5]SPESA!I442+10926.06</f>
        <v>25926.059999999998</v>
      </c>
      <c r="J286" s="29"/>
    </row>
    <row r="287" spans="1:11" s="106" customFormat="1" ht="17.25" customHeight="1" x14ac:dyDescent="0.25">
      <c r="A287" s="123"/>
      <c r="B287" s="139"/>
      <c r="C287" s="193" t="s">
        <v>170</v>
      </c>
      <c r="D287" s="193"/>
      <c r="E287" s="193"/>
      <c r="F287" s="193"/>
      <c r="G287" s="193"/>
      <c r="H287" s="194"/>
      <c r="I287" s="140">
        <f>4712.06+1301.47</f>
        <v>6013.5300000000007</v>
      </c>
      <c r="J287" s="1"/>
    </row>
    <row r="288" spans="1:11" s="106" customFormat="1" ht="15.75" x14ac:dyDescent="0.25">
      <c r="A288" s="123"/>
      <c r="B288" s="139"/>
      <c r="C288" s="141"/>
      <c r="D288" s="141"/>
      <c r="E288" s="141"/>
      <c r="F288" s="141"/>
      <c r="G288" s="141"/>
      <c r="H288" s="142" t="s">
        <v>171</v>
      </c>
      <c r="I288" s="143">
        <f>SUM(I286:I287)</f>
        <v>31939.589999999997</v>
      </c>
      <c r="J288" s="1"/>
    </row>
    <row r="289" spans="1:10" s="106" customFormat="1" ht="15.75" x14ac:dyDescent="0.25">
      <c r="A289" s="123"/>
      <c r="B289" s="201" t="s">
        <v>172</v>
      </c>
      <c r="C289" s="202"/>
      <c r="D289" s="202"/>
      <c r="E289" s="202"/>
      <c r="F289" s="202"/>
      <c r="G289" s="202"/>
      <c r="H289" s="137"/>
      <c r="I289" s="138"/>
      <c r="J289" s="1"/>
    </row>
    <row r="290" spans="1:10" ht="15.75" x14ac:dyDescent="0.25">
      <c r="A290" s="37"/>
      <c r="B290" s="144"/>
      <c r="C290" s="193" t="s">
        <v>173</v>
      </c>
      <c r="D290" s="193"/>
      <c r="E290" s="193"/>
      <c r="F290" s="193"/>
      <c r="G290" s="193"/>
      <c r="H290" s="194"/>
      <c r="I290" s="140">
        <v>9000</v>
      </c>
    </row>
    <row r="291" spans="1:10" ht="15.75" x14ac:dyDescent="0.25">
      <c r="A291" s="37"/>
      <c r="B291" s="144"/>
      <c r="C291" s="193" t="s">
        <v>174</v>
      </c>
      <c r="D291" s="193"/>
      <c r="E291" s="193"/>
      <c r="F291" s="193"/>
      <c r="G291" s="193"/>
      <c r="H291" s="194"/>
      <c r="I291" s="140">
        <v>0</v>
      </c>
    </row>
    <row r="292" spans="1:10" ht="15.75" x14ac:dyDescent="0.25">
      <c r="A292" s="37"/>
      <c r="B292" s="144"/>
      <c r="C292" s="193" t="s">
        <v>175</v>
      </c>
      <c r="D292" s="193"/>
      <c r="E292" s="193"/>
      <c r="F292" s="193"/>
      <c r="G292" s="193"/>
      <c r="H292" s="194"/>
      <c r="I292" s="140">
        <v>0</v>
      </c>
    </row>
    <row r="293" spans="1:10" ht="15.75" x14ac:dyDescent="0.25">
      <c r="A293" s="37"/>
      <c r="B293" s="144"/>
      <c r="C293" s="193" t="s">
        <v>176</v>
      </c>
      <c r="D293" s="193"/>
      <c r="E293" s="193"/>
      <c r="F293" s="193"/>
      <c r="G293" s="193"/>
      <c r="H293" s="194"/>
      <c r="I293" s="140">
        <v>0</v>
      </c>
    </row>
    <row r="294" spans="1:10" ht="15.75" x14ac:dyDescent="0.25">
      <c r="A294" s="37"/>
      <c r="B294" s="144"/>
      <c r="C294" s="193" t="s">
        <v>177</v>
      </c>
      <c r="D294" s="193"/>
      <c r="E294" s="193"/>
      <c r="F294" s="193"/>
      <c r="G294" s="193"/>
      <c r="H294" s="194"/>
      <c r="I294" s="140">
        <v>0</v>
      </c>
    </row>
    <row r="295" spans="1:10" s="106" customFormat="1" ht="15.75" x14ac:dyDescent="0.25">
      <c r="A295" s="123"/>
      <c r="B295" s="145"/>
      <c r="C295" s="146"/>
      <c r="D295" s="147"/>
      <c r="E295" s="147"/>
      <c r="F295" s="147"/>
      <c r="G295" s="147"/>
      <c r="H295" s="142" t="s">
        <v>178</v>
      </c>
      <c r="I295" s="148">
        <f>SUM(I290:I294)</f>
        <v>9000</v>
      </c>
      <c r="J295" s="1"/>
    </row>
    <row r="296" spans="1:10" s="106" customFormat="1" ht="15.75" x14ac:dyDescent="0.25">
      <c r="A296" s="123"/>
      <c r="B296" s="195" t="s">
        <v>179</v>
      </c>
      <c r="C296" s="196"/>
      <c r="D296" s="196"/>
      <c r="E296" s="196"/>
      <c r="F296" s="196"/>
      <c r="G296" s="196"/>
      <c r="H296" s="149"/>
      <c r="I296" s="150">
        <v>0</v>
      </c>
      <c r="J296" s="1"/>
    </row>
    <row r="297" spans="1:10" s="106" customFormat="1" ht="15.75" x14ac:dyDescent="0.25">
      <c r="A297" s="123"/>
      <c r="B297" s="145"/>
      <c r="C297" s="146"/>
      <c r="D297" s="147"/>
      <c r="E297" s="147"/>
      <c r="F297" s="147"/>
      <c r="G297" s="147"/>
      <c r="H297" s="142" t="s">
        <v>180</v>
      </c>
      <c r="I297" s="148">
        <f>23847.11+21501.68+146400-110459.59</f>
        <v>81289.200000000012</v>
      </c>
      <c r="J297" s="1"/>
    </row>
    <row r="298" spans="1:10" s="106" customFormat="1" ht="15.75" x14ac:dyDescent="0.25">
      <c r="A298" s="123"/>
      <c r="B298" s="151"/>
      <c r="C298" s="152"/>
      <c r="D298" s="153"/>
      <c r="E298" s="153"/>
      <c r="F298" s="153"/>
      <c r="G298" s="153"/>
      <c r="H298" s="154" t="s">
        <v>181</v>
      </c>
      <c r="I298" s="155">
        <f>I283-I288-I295-I297</f>
        <v>112375.67999999996</v>
      </c>
      <c r="J298" s="1"/>
    </row>
    <row r="299" spans="1:10" ht="15.75" x14ac:dyDescent="0.25">
      <c r="A299" s="37"/>
      <c r="B299" s="37"/>
      <c r="C299" s="38"/>
      <c r="D299" s="38"/>
      <c r="E299" s="38"/>
      <c r="F299" s="38"/>
      <c r="G299" s="38"/>
      <c r="H299" s="38"/>
      <c r="I299" s="38"/>
    </row>
    <row r="300" spans="1:10" ht="15" customHeight="1" x14ac:dyDescent="0.25">
      <c r="A300" s="8" t="s">
        <v>0</v>
      </c>
      <c r="B300" s="8"/>
      <c r="H300" s="156"/>
      <c r="I300" s="38"/>
    </row>
    <row r="301" spans="1:10" ht="15.75" x14ac:dyDescent="0.25">
      <c r="A301" s="197" t="s">
        <v>182</v>
      </c>
      <c r="B301" s="198"/>
      <c r="C301" s="199"/>
      <c r="D301" s="199"/>
      <c r="E301" s="199"/>
      <c r="F301" s="199"/>
      <c r="G301" s="199"/>
      <c r="H301" s="199"/>
      <c r="I301" s="199"/>
    </row>
    <row r="302" spans="1:10" ht="12.95" customHeight="1" x14ac:dyDescent="0.25">
      <c r="A302" s="8" t="s">
        <v>0</v>
      </c>
      <c r="B302" s="8"/>
    </row>
    <row r="303" spans="1:10" ht="68.25" customHeight="1" x14ac:dyDescent="0.25">
      <c r="A303" s="177" t="s">
        <v>183</v>
      </c>
      <c r="B303" s="177"/>
      <c r="C303" s="178"/>
      <c r="D303" s="178"/>
      <c r="E303" s="178"/>
      <c r="F303" s="178"/>
      <c r="G303" s="178"/>
      <c r="H303" s="178"/>
      <c r="I303" s="178"/>
    </row>
    <row r="304" spans="1:10" ht="17.25" customHeight="1" x14ac:dyDescent="0.25">
      <c r="A304" s="200" t="s">
        <v>184</v>
      </c>
      <c r="B304" s="200"/>
      <c r="C304" s="200"/>
      <c r="D304" s="200"/>
      <c r="E304" s="200"/>
      <c r="F304" s="200"/>
      <c r="G304" s="200"/>
      <c r="H304" s="200"/>
      <c r="I304" s="200"/>
    </row>
    <row r="305" spans="1:11" ht="15" customHeight="1" x14ac:dyDescent="0.25">
      <c r="A305" s="115"/>
      <c r="B305" s="115"/>
      <c r="C305" s="116"/>
      <c r="D305" s="116"/>
      <c r="E305" s="116"/>
      <c r="F305" s="116"/>
      <c r="G305" s="116"/>
      <c r="H305" s="116"/>
      <c r="I305" s="116"/>
    </row>
    <row r="306" spans="1:11" ht="23.25" customHeight="1" x14ac:dyDescent="0.25">
      <c r="A306" s="157"/>
      <c r="B306" s="157"/>
      <c r="D306" s="192" t="str">
        <f>[5]PAREGGIO!A4</f>
        <v>F. V. SPESE CORRENTI</v>
      </c>
      <c r="E306" s="192"/>
      <c r="F306" s="192"/>
      <c r="G306" s="158">
        <f>[5]PAREGGIO!C4</f>
        <v>0</v>
      </c>
      <c r="H306" s="159"/>
      <c r="I306" s="159"/>
    </row>
    <row r="307" spans="1:11" ht="23.25" customHeight="1" x14ac:dyDescent="0.25">
      <c r="A307" s="157"/>
      <c r="B307" s="157"/>
      <c r="D307" s="192" t="str">
        <f>[5]PAREGGIO!A5</f>
        <v>F. V. SPESE INVESTIMENTO</v>
      </c>
      <c r="E307" s="192"/>
      <c r="F307" s="192"/>
      <c r="G307" s="158">
        <f>[5]PAREGGIO!C5</f>
        <v>0</v>
      </c>
      <c r="H307" s="159"/>
      <c r="I307" s="159"/>
    </row>
    <row r="308" spans="1:11" ht="15.75" x14ac:dyDescent="0.25">
      <c r="A308" s="8" t="s">
        <v>0</v>
      </c>
      <c r="B308" s="8"/>
    </row>
    <row r="309" spans="1:11" ht="42.75" customHeight="1" x14ac:dyDescent="0.25">
      <c r="A309" s="175" t="s">
        <v>185</v>
      </c>
      <c r="B309" s="175"/>
      <c r="C309" s="176"/>
      <c r="D309" s="176"/>
      <c r="E309" s="176"/>
      <c r="F309" s="176"/>
      <c r="G309" s="176"/>
      <c r="H309" s="176"/>
      <c r="I309" s="176"/>
    </row>
    <row r="310" spans="1:11" ht="15.75" x14ac:dyDescent="0.25">
      <c r="A310" s="8" t="s">
        <v>0</v>
      </c>
      <c r="B310" s="160"/>
      <c r="C310" s="30"/>
      <c r="D310" s="30"/>
      <c r="E310" s="30"/>
      <c r="F310" s="30"/>
      <c r="G310" s="161">
        <v>2019</v>
      </c>
      <c r="H310" s="161">
        <v>2020</v>
      </c>
      <c r="I310" s="161">
        <v>2021</v>
      </c>
      <c r="J310" s="2"/>
      <c r="K310" s="1"/>
    </row>
    <row r="311" spans="1:11" ht="30" customHeight="1" x14ac:dyDescent="0.25">
      <c r="A311" s="8"/>
      <c r="B311" s="190" t="str">
        <f>+[5]SPESA!F471</f>
        <v>INSTALLAZIONE TABELLONI INFORMATIVI ZONA LAGO E VILL.ANGELA MARIA</v>
      </c>
      <c r="C311" s="190"/>
      <c r="D311" s="190"/>
      <c r="E311" s="190"/>
      <c r="F311" s="190"/>
      <c r="G311" s="162">
        <f>+[5]SPESA!J471</f>
        <v>8000</v>
      </c>
      <c r="H311" s="162">
        <f>+[5]SPESA!K471</f>
        <v>0</v>
      </c>
      <c r="I311" s="162">
        <f>+[5]SPESA!L471</f>
        <v>0</v>
      </c>
      <c r="J311" s="2"/>
      <c r="K311" s="1"/>
    </row>
    <row r="312" spans="1:11" ht="30" customHeight="1" x14ac:dyDescent="0.25">
      <c r="A312" s="8"/>
      <c r="B312" s="190" t="str">
        <f>+[5]SPESA!F478</f>
        <v>MANUTENZIONE STRAORDINARIA IMMOBILI E BENI DEMANIALI</v>
      </c>
      <c r="C312" s="190"/>
      <c r="D312" s="190"/>
      <c r="E312" s="190"/>
      <c r="F312" s="190"/>
      <c r="G312" s="162">
        <f>+[5]SPESA!J478</f>
        <v>43800</v>
      </c>
      <c r="H312" s="162">
        <f>+[5]SPESA!K478</f>
        <v>51000</v>
      </c>
      <c r="I312" s="162">
        <f>+[5]SPESA!L478</f>
        <v>56000</v>
      </c>
      <c r="J312" s="2"/>
      <c r="K312" s="1"/>
    </row>
    <row r="313" spans="1:11" ht="30" customHeight="1" x14ac:dyDescent="0.25">
      <c r="A313" s="8"/>
      <c r="B313" s="190" t="str">
        <f>+[5]SPESA!F479</f>
        <v>MESSA IN SICUREZZA DI STRADE, EDIFICI COMUNALI E PATRIMONIO COMUNALE - L.STABILITA 2019</v>
      </c>
      <c r="C313" s="190"/>
      <c r="D313" s="190"/>
      <c r="E313" s="190"/>
      <c r="F313" s="190"/>
      <c r="G313" s="162">
        <f>+[5]SPESA!J479</f>
        <v>40000</v>
      </c>
      <c r="H313" s="162">
        <f>+[5]SPESA!K479</f>
        <v>0</v>
      </c>
      <c r="I313" s="162">
        <f>+[5]SPESA!L479</f>
        <v>0</v>
      </c>
      <c r="J313" s="2"/>
      <c r="K313" s="1"/>
    </row>
    <row r="314" spans="1:11" ht="30" customHeight="1" x14ac:dyDescent="0.25">
      <c r="A314" s="8"/>
      <c r="B314" s="190" t="str">
        <f>+[5]SPESA!F504</f>
        <v>FONDO PER BANDO RECUPERO FACCIATE CENTRO STORICO</v>
      </c>
      <c r="C314" s="190"/>
      <c r="D314" s="190"/>
      <c r="E314" s="190"/>
      <c r="F314" s="190"/>
      <c r="G314" s="162">
        <f>+[5]SPESA!J504</f>
        <v>2000</v>
      </c>
      <c r="H314" s="162">
        <f>+[5]SPESA!K504</f>
        <v>2000</v>
      </c>
      <c r="I314" s="162">
        <f>+[5]SPESA!L504</f>
        <v>2000</v>
      </c>
      <c r="J314" s="2"/>
      <c r="K314" s="1"/>
    </row>
    <row r="315" spans="1:11" ht="30" customHeight="1" x14ac:dyDescent="0.25">
      <c r="A315" s="8"/>
      <c r="B315" s="190" t="str">
        <f>+[5]SPESA!F507</f>
        <v>ACQUISTO ARREDO PER PALAZZO RE/MERIS (nuova SALA CONSIGLIO/BIBLIOTECA)</v>
      </c>
      <c r="C315" s="190"/>
      <c r="D315" s="190"/>
      <c r="E315" s="190"/>
      <c r="F315" s="190"/>
      <c r="G315" s="162">
        <f>+[5]SPESA!J507</f>
        <v>4000</v>
      </c>
      <c r="H315" s="162">
        <f>+[5]SPESA!K507</f>
        <v>0</v>
      </c>
      <c r="I315" s="162">
        <f>+[5]SPESA!L507</f>
        <v>0</v>
      </c>
      <c r="J315" s="2"/>
      <c r="K315" s="1"/>
    </row>
    <row r="316" spans="1:11" ht="30" customHeight="1" x14ac:dyDescent="0.25">
      <c r="A316" s="8"/>
      <c r="B316" s="190" t="str">
        <f>+[5]SPESA!F517</f>
        <v>RIFACIMENTO ILLUMINAZ. CAMPO DI CALCIO</v>
      </c>
      <c r="C316" s="190"/>
      <c r="D316" s="190"/>
      <c r="E316" s="190"/>
      <c r="F316" s="190"/>
      <c r="G316" s="162">
        <f>+[5]SPESA!J517</f>
        <v>8000</v>
      </c>
      <c r="H316" s="162">
        <f>+[5]SPESA!K517</f>
        <v>0</v>
      </c>
      <c r="I316" s="162">
        <f>+[5]SPESA!L517</f>
        <v>0</v>
      </c>
      <c r="J316" s="2"/>
      <c r="K316" s="1"/>
    </row>
    <row r="317" spans="1:11" ht="30" customHeight="1" x14ac:dyDescent="0.25">
      <c r="A317" s="8"/>
      <c r="B317" s="190" t="str">
        <f>+[5]SPESA!F553</f>
        <v>OPERE `FONDO AREE VERDI` L.R. 2/2005 e s.m.i.</v>
      </c>
      <c r="C317" s="190"/>
      <c r="D317" s="190"/>
      <c r="E317" s="190"/>
      <c r="F317" s="190"/>
      <c r="G317" s="162">
        <f>+[5]SPESA!J553</f>
        <v>5000</v>
      </c>
      <c r="H317" s="162">
        <f>+[5]SPESA!K553</f>
        <v>5000</v>
      </c>
      <c r="I317" s="162">
        <f>+[5]SPESA!L553</f>
        <v>5000</v>
      </c>
      <c r="J317" s="2"/>
      <c r="K317" s="1"/>
    </row>
    <row r="318" spans="1:11" ht="30" customHeight="1" x14ac:dyDescent="0.25">
      <c r="A318" s="8"/>
      <c r="B318" s="190" t="str">
        <f>+[5]SPESA!F559</f>
        <v>INSTALLAZIONE CONTROLLO ACCESSI CENTRO RACCOLTA RIFIUTI</v>
      </c>
      <c r="C318" s="190"/>
      <c r="D318" s="190"/>
      <c r="E318" s="190"/>
      <c r="F318" s="190"/>
      <c r="G318" s="162">
        <f>+[5]SPESA!J559</f>
        <v>5000</v>
      </c>
      <c r="H318" s="162">
        <f>+[5]SPESA!K559</f>
        <v>5000</v>
      </c>
      <c r="I318" s="162">
        <f>+[5]SPESA!L559</f>
        <v>0</v>
      </c>
      <c r="J318" s="2"/>
      <c r="K318" s="1"/>
    </row>
    <row r="319" spans="1:11" ht="30" customHeight="1" x14ac:dyDescent="0.25">
      <c r="A319" s="8"/>
      <c r="B319" s="190" t="str">
        <f>+[5]SPESA!F585</f>
        <v>ELIMINAZ. BARRIERE ARCHITET. (10% ONERI)</v>
      </c>
      <c r="C319" s="190"/>
      <c r="D319" s="190"/>
      <c r="E319" s="190"/>
      <c r="F319" s="190"/>
      <c r="G319" s="162">
        <f>+[5]SPESA!J585</f>
        <v>5000</v>
      </c>
      <c r="H319" s="162">
        <f>+[5]SPESA!K585</f>
        <v>5000</v>
      </c>
      <c r="I319" s="162">
        <f>+[5]SPESA!L585</f>
        <v>5000</v>
      </c>
      <c r="J319" s="2"/>
      <c r="K319" s="1"/>
    </row>
    <row r="320" spans="1:11" ht="30" customHeight="1" x14ac:dyDescent="0.25">
      <c r="A320" s="8"/>
      <c r="B320" s="190" t="str">
        <f>+[5]SPESA!F591</f>
        <v>FONDO FINANZIAMENTO OPERE RELIGIOSE/SOCIALI (ONERI)</v>
      </c>
      <c r="C320" s="190"/>
      <c r="D320" s="190"/>
      <c r="E320" s="190"/>
      <c r="F320" s="190"/>
      <c r="G320" s="162">
        <f>+[5]SPESA!J591</f>
        <v>2000</v>
      </c>
      <c r="H320" s="162">
        <f>+[5]SPESA!K591</f>
        <v>2000</v>
      </c>
      <c r="I320" s="162">
        <f>+[5]SPESA!L591</f>
        <v>2000</v>
      </c>
      <c r="J320" s="2"/>
      <c r="K320" s="1"/>
    </row>
    <row r="321" spans="1:12" ht="30" customHeight="1" x14ac:dyDescent="0.25">
      <c r="A321" s="8"/>
      <c r="B321" s="190" t="str">
        <f>+[5]SPESA!F606</f>
        <v>EFFICIENTAMENTO ENERGETICO E SOST.CALDAIA EDIF.VIA G.MARCONI</v>
      </c>
      <c r="C321" s="190"/>
      <c r="D321" s="190"/>
      <c r="E321" s="190"/>
      <c r="F321" s="190"/>
      <c r="G321" s="162">
        <f>+[5]SPESA!J606</f>
        <v>22000</v>
      </c>
      <c r="H321" s="162">
        <f>+[5]SPESA!K606</f>
        <v>0</v>
      </c>
      <c r="I321" s="162">
        <f>+[5]SPESA!L606</f>
        <v>0</v>
      </c>
      <c r="J321" s="2"/>
      <c r="K321" s="1"/>
    </row>
    <row r="322" spans="1:12" ht="30" customHeight="1" x14ac:dyDescent="0.25">
      <c r="A322" s="8"/>
      <c r="B322" s="190"/>
      <c r="C322" s="190"/>
      <c r="D322" s="190"/>
      <c r="E322" s="190"/>
      <c r="F322" s="190"/>
      <c r="G322" s="162"/>
      <c r="H322" s="162"/>
      <c r="I322" s="162"/>
      <c r="J322" s="2"/>
      <c r="K322" s="1"/>
    </row>
    <row r="323" spans="1:12" ht="30" customHeight="1" x14ac:dyDescent="0.25">
      <c r="A323" s="8"/>
      <c r="B323" s="191" t="s">
        <v>186</v>
      </c>
      <c r="C323" s="191"/>
      <c r="D323" s="191"/>
      <c r="E323" s="191"/>
      <c r="F323" s="191"/>
      <c r="G323" s="163">
        <f>+SUM(G311:G322)</f>
        <v>144800</v>
      </c>
      <c r="H323" s="163">
        <f>+SUM(H311:H322)</f>
        <v>70000</v>
      </c>
      <c r="I323" s="163">
        <f>+SUM(I311:I322)</f>
        <v>70000</v>
      </c>
      <c r="J323" s="2"/>
      <c r="K323" s="109">
        <f>+G323-[5]PAREGGIO!C20</f>
        <v>0</v>
      </c>
      <c r="L323" s="109">
        <f>+H323-[5]PAREGGIO!D20</f>
        <v>0</v>
      </c>
    </row>
    <row r="324" spans="1:12" ht="15.75" x14ac:dyDescent="0.25">
      <c r="A324" s="8"/>
      <c r="B324" s="8"/>
    </row>
    <row r="325" spans="1:12" ht="36" customHeight="1" x14ac:dyDescent="0.25">
      <c r="A325" s="175" t="s">
        <v>187</v>
      </c>
      <c r="B325" s="175"/>
      <c r="C325" s="176"/>
      <c r="D325" s="176"/>
      <c r="E325" s="176"/>
      <c r="F325" s="176"/>
      <c r="G325" s="176"/>
      <c r="H325" s="176"/>
      <c r="I325" s="176"/>
    </row>
    <row r="326" spans="1:12" ht="12.95" customHeight="1" x14ac:dyDescent="0.25">
      <c r="A326" s="8" t="s">
        <v>0</v>
      </c>
      <c r="B326" s="8"/>
    </row>
    <row r="327" spans="1:12" ht="15" customHeight="1" x14ac:dyDescent="0.25">
      <c r="A327" s="177" t="s">
        <v>188</v>
      </c>
      <c r="B327" s="177"/>
      <c r="C327" s="178"/>
      <c r="D327" s="178"/>
      <c r="E327" s="178"/>
      <c r="F327" s="178"/>
      <c r="G327" s="178"/>
      <c r="H327" s="178"/>
      <c r="I327" s="178"/>
    </row>
    <row r="328" spans="1:12" ht="15.75" x14ac:dyDescent="0.25">
      <c r="A328" s="10" t="s">
        <v>0</v>
      </c>
      <c r="B328" s="10"/>
      <c r="C328" s="11"/>
      <c r="D328" s="11"/>
      <c r="E328" s="11"/>
      <c r="F328" s="11"/>
      <c r="G328" s="11"/>
      <c r="H328" s="11"/>
      <c r="I328" s="11"/>
    </row>
    <row r="329" spans="1:12" ht="48.75" customHeight="1" x14ac:dyDescent="0.25">
      <c r="A329" s="175" t="s">
        <v>189</v>
      </c>
      <c r="B329" s="175"/>
      <c r="C329" s="176"/>
      <c r="D329" s="176"/>
      <c r="E329" s="176"/>
      <c r="F329" s="176"/>
      <c r="G329" s="176"/>
      <c r="H329" s="176"/>
      <c r="I329" s="176"/>
    </row>
    <row r="330" spans="1:12" ht="12.95" customHeight="1" x14ac:dyDescent="0.25">
      <c r="A330" s="8" t="s">
        <v>0</v>
      </c>
      <c r="B330" s="8"/>
    </row>
    <row r="331" spans="1:12" ht="15" customHeight="1" x14ac:dyDescent="0.25">
      <c r="A331" s="177" t="s">
        <v>190</v>
      </c>
      <c r="B331" s="177"/>
      <c r="C331" s="178"/>
      <c r="D331" s="178"/>
      <c r="E331" s="178"/>
      <c r="F331" s="178"/>
      <c r="G331" s="178"/>
      <c r="H331" s="178"/>
      <c r="I331" s="178"/>
    </row>
    <row r="332" spans="1:12" ht="15.75" x14ac:dyDescent="0.25">
      <c r="A332" s="10" t="s">
        <v>0</v>
      </c>
      <c r="B332" s="10"/>
      <c r="C332" s="11"/>
      <c r="D332" s="11"/>
      <c r="E332" s="11"/>
      <c r="F332" s="11"/>
      <c r="G332" s="11"/>
      <c r="H332" s="11"/>
      <c r="I332" s="11"/>
    </row>
    <row r="333" spans="1:12" ht="33.75" customHeight="1" x14ac:dyDescent="0.25">
      <c r="A333" s="175" t="s">
        <v>191</v>
      </c>
      <c r="B333" s="175"/>
      <c r="C333" s="176"/>
      <c r="D333" s="176"/>
      <c r="E333" s="176"/>
      <c r="F333" s="176"/>
      <c r="G333" s="176"/>
      <c r="H333" s="176"/>
      <c r="I333" s="176"/>
    </row>
    <row r="334" spans="1:12" ht="12.95" customHeight="1" x14ac:dyDescent="0.25">
      <c r="A334" s="8" t="s">
        <v>0</v>
      </c>
      <c r="B334" s="8"/>
    </row>
    <row r="335" spans="1:12" ht="15.75" x14ac:dyDescent="0.25">
      <c r="A335" s="177" t="s">
        <v>192</v>
      </c>
      <c r="B335" s="177"/>
      <c r="C335" s="178"/>
      <c r="D335" s="178"/>
      <c r="E335" s="178"/>
      <c r="F335" s="178"/>
      <c r="G335" s="178"/>
      <c r="H335" s="178"/>
      <c r="I335" s="178"/>
    </row>
    <row r="336" spans="1:12" ht="15.75" x14ac:dyDescent="0.25">
      <c r="A336" s="10" t="s">
        <v>0</v>
      </c>
      <c r="B336" s="10"/>
      <c r="C336" s="11"/>
      <c r="D336" s="11"/>
      <c r="E336" s="11"/>
      <c r="F336" s="11"/>
      <c r="G336" s="11"/>
      <c r="H336" s="11"/>
      <c r="I336" s="11"/>
    </row>
    <row r="337" spans="1:10" ht="15.75" x14ac:dyDescent="0.25">
      <c r="A337" s="175" t="s">
        <v>193</v>
      </c>
      <c r="B337" s="175"/>
      <c r="C337" s="176"/>
      <c r="D337" s="176"/>
      <c r="E337" s="176"/>
      <c r="F337" s="176"/>
      <c r="G337" s="176"/>
      <c r="H337" s="176"/>
      <c r="I337" s="176"/>
    </row>
    <row r="338" spans="1:10" ht="12.95" customHeight="1" x14ac:dyDescent="0.25">
      <c r="A338" s="8" t="s">
        <v>0</v>
      </c>
      <c r="B338" s="8"/>
    </row>
    <row r="339" spans="1:10" ht="57.75" customHeight="1" x14ac:dyDescent="0.25">
      <c r="A339" s="188" t="s">
        <v>194</v>
      </c>
      <c r="B339" s="188"/>
      <c r="C339" s="189"/>
      <c r="D339" s="189"/>
      <c r="E339" s="189"/>
      <c r="F339" s="189"/>
      <c r="G339" s="189"/>
      <c r="H339" s="189"/>
      <c r="I339" s="189"/>
    </row>
    <row r="340" spans="1:10" s="30" customFormat="1" ht="16.5" thickBot="1" x14ac:dyDescent="0.3">
      <c r="A340" s="9"/>
      <c r="B340" s="9"/>
      <c r="C340" s="51"/>
      <c r="D340" s="51"/>
      <c r="E340" s="51"/>
      <c r="F340" s="51"/>
      <c r="G340" s="51"/>
      <c r="H340" s="51"/>
      <c r="I340" s="51"/>
      <c r="J340" s="1"/>
    </row>
    <row r="341" spans="1:10" ht="15.75" x14ac:dyDescent="0.25">
      <c r="A341" s="164" t="s">
        <v>0</v>
      </c>
      <c r="B341" s="180" t="s">
        <v>195</v>
      </c>
      <c r="C341" s="181"/>
      <c r="D341" s="182"/>
      <c r="E341" s="181" t="s">
        <v>196</v>
      </c>
      <c r="F341" s="181"/>
      <c r="G341" s="181"/>
      <c r="H341" s="181" t="s">
        <v>197</v>
      </c>
      <c r="I341" s="183"/>
    </row>
    <row r="342" spans="1:10" ht="39" customHeight="1" x14ac:dyDescent="0.25">
      <c r="A342" s="164"/>
      <c r="B342" s="184" t="s">
        <v>198</v>
      </c>
      <c r="C342" s="185"/>
      <c r="D342" s="186"/>
      <c r="E342" s="186" t="s">
        <v>199</v>
      </c>
      <c r="F342" s="186"/>
      <c r="G342" s="186"/>
      <c r="H342" s="185">
        <v>0.11</v>
      </c>
      <c r="I342" s="187"/>
    </row>
    <row r="343" spans="1:10" ht="39" customHeight="1" x14ac:dyDescent="0.25">
      <c r="A343" s="165"/>
      <c r="B343" s="184" t="s">
        <v>206</v>
      </c>
      <c r="C343" s="185"/>
      <c r="D343" s="186"/>
      <c r="E343" s="186" t="s">
        <v>207</v>
      </c>
      <c r="F343" s="186"/>
      <c r="G343" s="186"/>
      <c r="H343" s="185">
        <v>7.14</v>
      </c>
      <c r="I343" s="187"/>
    </row>
    <row r="344" spans="1:10" ht="42.75" customHeight="1" thickBot="1" x14ac:dyDescent="0.3">
      <c r="A344" s="164"/>
      <c r="B344" s="170" t="s">
        <v>205</v>
      </c>
      <c r="C344" s="171"/>
      <c r="D344" s="172"/>
      <c r="E344" s="173" t="s">
        <v>200</v>
      </c>
      <c r="F344" s="173"/>
      <c r="G344" s="173"/>
      <c r="H344" s="171">
        <v>0.43</v>
      </c>
      <c r="I344" s="174"/>
    </row>
    <row r="345" spans="1:10" ht="15.75" x14ac:dyDescent="0.25">
      <c r="A345" s="8" t="s">
        <v>0</v>
      </c>
      <c r="B345" s="8"/>
    </row>
    <row r="346" spans="1:10" ht="35.25" customHeight="1" x14ac:dyDescent="0.25">
      <c r="A346" s="175" t="s">
        <v>201</v>
      </c>
      <c r="B346" s="175"/>
      <c r="C346" s="176"/>
      <c r="D346" s="176"/>
      <c r="E346" s="176"/>
      <c r="F346" s="176"/>
      <c r="G346" s="176"/>
      <c r="H346" s="176"/>
      <c r="I346" s="176"/>
    </row>
    <row r="347" spans="1:10" ht="12.95" customHeight="1" x14ac:dyDescent="0.25">
      <c r="A347" s="8" t="s">
        <v>0</v>
      </c>
      <c r="B347" s="8"/>
    </row>
    <row r="348" spans="1:10" ht="37.5" customHeight="1" x14ac:dyDescent="0.25">
      <c r="A348" s="177" t="s">
        <v>202</v>
      </c>
      <c r="B348" s="177"/>
      <c r="C348" s="178"/>
      <c r="D348" s="178"/>
      <c r="E348" s="178"/>
      <c r="F348" s="178"/>
      <c r="G348" s="178"/>
      <c r="H348" s="178"/>
      <c r="I348" s="178"/>
    </row>
    <row r="349" spans="1:10" ht="15.75" x14ac:dyDescent="0.25">
      <c r="A349" s="8" t="s">
        <v>0</v>
      </c>
      <c r="B349" s="8"/>
      <c r="H349" s="8" t="s">
        <v>0</v>
      </c>
      <c r="J349" s="2"/>
    </row>
    <row r="350" spans="1:10" ht="15.75" x14ac:dyDescent="0.25">
      <c r="A350" s="8" t="s">
        <v>0</v>
      </c>
      <c r="B350" s="8"/>
      <c r="C350" s="8" t="s">
        <v>0</v>
      </c>
      <c r="D350" s="8" t="s">
        <v>0</v>
      </c>
      <c r="E350" s="8" t="s">
        <v>0</v>
      </c>
      <c r="F350" s="179" t="s">
        <v>208</v>
      </c>
      <c r="G350" s="179"/>
      <c r="H350" s="179"/>
    </row>
    <row r="351" spans="1:10" x14ac:dyDescent="0.25">
      <c r="A351" s="166"/>
      <c r="B351" s="166"/>
      <c r="G351" s="2" t="s">
        <v>209</v>
      </c>
    </row>
    <row r="352" spans="1:10" x14ac:dyDescent="0.25">
      <c r="A352" s="167" t="s">
        <v>0</v>
      </c>
      <c r="B352" s="167"/>
    </row>
    <row r="353" spans="1:2" x14ac:dyDescent="0.25">
      <c r="A353" s="168"/>
      <c r="B353" s="168"/>
    </row>
  </sheetData>
  <mergeCells count="246">
    <mergeCell ref="A1:I1"/>
    <mergeCell ref="A2:I2"/>
    <mergeCell ref="A21:I21"/>
    <mergeCell ref="A22:I22"/>
    <mergeCell ref="A36:I36"/>
    <mergeCell ref="A37:I37"/>
    <mergeCell ref="A11:I11"/>
    <mergeCell ref="A12:I12"/>
    <mergeCell ref="B343:D343"/>
    <mergeCell ref="E343:G343"/>
    <mergeCell ref="H343:I343"/>
    <mergeCell ref="A46:I46"/>
    <mergeCell ref="A47:I47"/>
    <mergeCell ref="A48:I48"/>
    <mergeCell ref="A49:I49"/>
    <mergeCell ref="A50:B51"/>
    <mergeCell ref="C50:E51"/>
    <mergeCell ref="A38:I38"/>
    <mergeCell ref="A39:I39"/>
    <mergeCell ref="A40:I40"/>
    <mergeCell ref="A41:I41"/>
    <mergeCell ref="A43:I43"/>
    <mergeCell ref="A45:I45"/>
    <mergeCell ref="A55:B55"/>
    <mergeCell ref="C55:E55"/>
    <mergeCell ref="A56:B56"/>
    <mergeCell ref="C56:E56"/>
    <mergeCell ref="A57:B57"/>
    <mergeCell ref="C57:E57"/>
    <mergeCell ref="A52:B52"/>
    <mergeCell ref="C52:E52"/>
    <mergeCell ref="A53:B53"/>
    <mergeCell ref="C53:E53"/>
    <mergeCell ref="A54:B54"/>
    <mergeCell ref="C54:E54"/>
    <mergeCell ref="A61:B61"/>
    <mergeCell ref="C61:E61"/>
    <mergeCell ref="A62:B62"/>
    <mergeCell ref="C62:E62"/>
    <mergeCell ref="A63:B63"/>
    <mergeCell ref="C63:E63"/>
    <mergeCell ref="A58:B58"/>
    <mergeCell ref="C58:E58"/>
    <mergeCell ref="A59:B59"/>
    <mergeCell ref="C59:E59"/>
    <mergeCell ref="A60:B60"/>
    <mergeCell ref="C60:E60"/>
    <mergeCell ref="C73:E73"/>
    <mergeCell ref="C74:E74"/>
    <mergeCell ref="C75:E75"/>
    <mergeCell ref="A78:J78"/>
    <mergeCell ref="A79:I79"/>
    <mergeCell ref="A80:I80"/>
    <mergeCell ref="A64:B64"/>
    <mergeCell ref="C64:E64"/>
    <mergeCell ref="A66:E66"/>
    <mergeCell ref="A68:I68"/>
    <mergeCell ref="A69:J69"/>
    <mergeCell ref="A71:I71"/>
    <mergeCell ref="A90:I90"/>
    <mergeCell ref="C92:E92"/>
    <mergeCell ref="C93:E93"/>
    <mergeCell ref="C94:E94"/>
    <mergeCell ref="C95:E95"/>
    <mergeCell ref="A98:I98"/>
    <mergeCell ref="A81:J81"/>
    <mergeCell ref="A82:J82"/>
    <mergeCell ref="A84:J84"/>
    <mergeCell ref="A85:J85"/>
    <mergeCell ref="A87:J87"/>
    <mergeCell ref="A88:J88"/>
    <mergeCell ref="A109:I109"/>
    <mergeCell ref="A110:I110"/>
    <mergeCell ref="A111:I111"/>
    <mergeCell ref="A112:I112"/>
    <mergeCell ref="A113:I113"/>
    <mergeCell ref="A116:I116"/>
    <mergeCell ref="A100:I100"/>
    <mergeCell ref="C102:E102"/>
    <mergeCell ref="C103:E103"/>
    <mergeCell ref="C104:E104"/>
    <mergeCell ref="C105:E105"/>
    <mergeCell ref="C106:E106"/>
    <mergeCell ref="A125:F125"/>
    <mergeCell ref="A127:I127"/>
    <mergeCell ref="A129:I129"/>
    <mergeCell ref="A131:I131"/>
    <mergeCell ref="A133:I133"/>
    <mergeCell ref="A135:I135"/>
    <mergeCell ref="A118:I118"/>
    <mergeCell ref="A120:F120"/>
    <mergeCell ref="A121:F121"/>
    <mergeCell ref="A122:F122"/>
    <mergeCell ref="A123:F123"/>
    <mergeCell ref="A124:F124"/>
    <mergeCell ref="F147:F148"/>
    <mergeCell ref="G147:G148"/>
    <mergeCell ref="H147:H148"/>
    <mergeCell ref="I147:I148"/>
    <mergeCell ref="A137:I137"/>
    <mergeCell ref="A138:I138"/>
    <mergeCell ref="A139:I139"/>
    <mergeCell ref="A141:I141"/>
    <mergeCell ref="A144:I144"/>
    <mergeCell ref="A145:I145"/>
    <mergeCell ref="C149:E149"/>
    <mergeCell ref="A150:B150"/>
    <mergeCell ref="C150:C152"/>
    <mergeCell ref="A154:B154"/>
    <mergeCell ref="C154:C156"/>
    <mergeCell ref="A158:B158"/>
    <mergeCell ref="C158:C160"/>
    <mergeCell ref="A147:B148"/>
    <mergeCell ref="C147:E148"/>
    <mergeCell ref="A177:I177"/>
    <mergeCell ref="A179:I179"/>
    <mergeCell ref="C181:E181"/>
    <mergeCell ref="C182:E182"/>
    <mergeCell ref="C183:E183"/>
    <mergeCell ref="C184:E184"/>
    <mergeCell ref="A162:B162"/>
    <mergeCell ref="C162:C164"/>
    <mergeCell ref="A166:B166"/>
    <mergeCell ref="C166:C169"/>
    <mergeCell ref="A170:B170"/>
    <mergeCell ref="C170:C172"/>
    <mergeCell ref="A193:I193"/>
    <mergeCell ref="A195:I195"/>
    <mergeCell ref="A197:I197"/>
    <mergeCell ref="A199:I199"/>
    <mergeCell ref="A201:I201"/>
    <mergeCell ref="A203:I203"/>
    <mergeCell ref="C185:E185"/>
    <mergeCell ref="C186:E186"/>
    <mergeCell ref="C187:E187"/>
    <mergeCell ref="C188:E188"/>
    <mergeCell ref="C189:E189"/>
    <mergeCell ref="A191:I191"/>
    <mergeCell ref="C211:E211"/>
    <mergeCell ref="C212:E212"/>
    <mergeCell ref="A214:I214"/>
    <mergeCell ref="A216:I216"/>
    <mergeCell ref="A218:I218"/>
    <mergeCell ref="A220:I220"/>
    <mergeCell ref="A204:I204"/>
    <mergeCell ref="A205:I205"/>
    <mergeCell ref="C207:E207"/>
    <mergeCell ref="C208:E208"/>
    <mergeCell ref="C209:E209"/>
    <mergeCell ref="C210:E210"/>
    <mergeCell ref="C233:E233"/>
    <mergeCell ref="C234:E234"/>
    <mergeCell ref="C235:E235"/>
    <mergeCell ref="A236:I236"/>
    <mergeCell ref="A237:I237"/>
    <mergeCell ref="A238:I238"/>
    <mergeCell ref="C222:E222"/>
    <mergeCell ref="C223:E223"/>
    <mergeCell ref="C224:E224"/>
    <mergeCell ref="A227:I227"/>
    <mergeCell ref="A229:I229"/>
    <mergeCell ref="A231:I231"/>
    <mergeCell ref="A248:I248"/>
    <mergeCell ref="A250:I250"/>
    <mergeCell ref="C253:E253"/>
    <mergeCell ref="C254:E254"/>
    <mergeCell ref="C255:E255"/>
    <mergeCell ref="C256:E256"/>
    <mergeCell ref="C239:E239"/>
    <mergeCell ref="C240:E240"/>
    <mergeCell ref="C241:E241"/>
    <mergeCell ref="C242:E242"/>
    <mergeCell ref="A244:I244"/>
    <mergeCell ref="A246:I246"/>
    <mergeCell ref="A266:I266"/>
    <mergeCell ref="A268:I268"/>
    <mergeCell ref="B270:I270"/>
    <mergeCell ref="B271:F271"/>
    <mergeCell ref="B272:G272"/>
    <mergeCell ref="B273:G273"/>
    <mergeCell ref="C257:E257"/>
    <mergeCell ref="C258:E258"/>
    <mergeCell ref="A260:I260"/>
    <mergeCell ref="A262:I262"/>
    <mergeCell ref="A264:I264"/>
    <mergeCell ref="A265:I265"/>
    <mergeCell ref="B280:G280"/>
    <mergeCell ref="B281:G281"/>
    <mergeCell ref="B282:G282"/>
    <mergeCell ref="B283:H283"/>
    <mergeCell ref="B284:I284"/>
    <mergeCell ref="B285:G285"/>
    <mergeCell ref="B274:G274"/>
    <mergeCell ref="B275:G275"/>
    <mergeCell ref="B276:G276"/>
    <mergeCell ref="B277:H277"/>
    <mergeCell ref="B278:G278"/>
    <mergeCell ref="B279:G279"/>
    <mergeCell ref="C293:H293"/>
    <mergeCell ref="C294:H294"/>
    <mergeCell ref="B296:G296"/>
    <mergeCell ref="A301:I301"/>
    <mergeCell ref="A303:I303"/>
    <mergeCell ref="A304:I304"/>
    <mergeCell ref="C286:H286"/>
    <mergeCell ref="C287:H287"/>
    <mergeCell ref="B289:G289"/>
    <mergeCell ref="C290:H290"/>
    <mergeCell ref="C291:H291"/>
    <mergeCell ref="C292:H292"/>
    <mergeCell ref="B314:F314"/>
    <mergeCell ref="B315:F315"/>
    <mergeCell ref="B316:F316"/>
    <mergeCell ref="B317:F317"/>
    <mergeCell ref="B318:F318"/>
    <mergeCell ref="B319:F319"/>
    <mergeCell ref="D306:F306"/>
    <mergeCell ref="D307:F307"/>
    <mergeCell ref="A309:I309"/>
    <mergeCell ref="B311:F311"/>
    <mergeCell ref="B312:F312"/>
    <mergeCell ref="B313:F313"/>
    <mergeCell ref="A329:I329"/>
    <mergeCell ref="A331:I331"/>
    <mergeCell ref="A333:I333"/>
    <mergeCell ref="A335:I335"/>
    <mergeCell ref="A337:I337"/>
    <mergeCell ref="A339:I339"/>
    <mergeCell ref="B320:F320"/>
    <mergeCell ref="B321:F321"/>
    <mergeCell ref="B322:F322"/>
    <mergeCell ref="B323:F323"/>
    <mergeCell ref="A325:I325"/>
    <mergeCell ref="A327:I327"/>
    <mergeCell ref="B344:D344"/>
    <mergeCell ref="E344:G344"/>
    <mergeCell ref="H344:I344"/>
    <mergeCell ref="A346:I346"/>
    <mergeCell ref="A348:I348"/>
    <mergeCell ref="F350:H350"/>
    <mergeCell ref="B341:D341"/>
    <mergeCell ref="E341:G341"/>
    <mergeCell ref="H341:I341"/>
    <mergeCell ref="B342:D342"/>
    <mergeCell ref="E342:G342"/>
    <mergeCell ref="H342:I342"/>
  </mergeCells>
  <pageMargins left="0.70866141732283472" right="0.70866141732283472" top="0.74803149606299213" bottom="0.74803149606299213" header="0.31496062992125984" footer="0.31496062992125984"/>
  <pageSetup paperSize="9" scale="81" fitToHeight="0" orientation="portrait" r:id="rId1"/>
  <rowBreaks count="7" manualBreakCount="7">
    <brk id="31" max="16383" man="1"/>
    <brk id="70" max="8" man="1"/>
    <brk id="115" max="8" man="1"/>
    <brk id="228" max="8" man="1"/>
    <brk id="267" max="8" man="1"/>
    <brk id="308" max="8" man="1"/>
    <brk id="33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nota integrativa</vt:lpstr>
      <vt:lpstr>'nota integrativa'!Area_stampa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Angelo Pizzighini</cp:lastModifiedBy>
  <cp:lastPrinted>2019-01-16T11:54:42Z</cp:lastPrinted>
  <dcterms:created xsi:type="dcterms:W3CDTF">2019-01-15T10:38:29Z</dcterms:created>
  <dcterms:modified xsi:type="dcterms:W3CDTF">2019-01-16T11:56:06Z</dcterms:modified>
</cp:coreProperties>
</file>