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codeName="Questa_cartella_di_lavoro"/>
  <xr:revisionPtr revIDLastSave="0" documentId="13_ncr:1_{7F5F22C3-EA77-F341-AD23-AADBE434FF4A}" xr6:coauthVersionLast="45" xr6:coauthVersionMax="46" xr10:uidLastSave="{00000000-0000-0000-0000-000000000000}"/>
  <bookViews>
    <workbookView xWindow="3740" yWindow="460" windowWidth="24480" windowHeight="13280" xr2:uid="{00000000-000D-0000-FFFF-FFFF00000000}"/>
  </bookViews>
  <sheets>
    <sheet name="calcolo sconto medio ponderato" sheetId="1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1" l="1"/>
  <c r="J31" i="11"/>
  <c r="F31" i="11"/>
  <c r="G30" i="11"/>
  <c r="I30" i="11" s="1"/>
  <c r="G29" i="11"/>
  <c r="I29" i="11" s="1"/>
  <c r="I23" i="11"/>
  <c r="I9" i="11"/>
  <c r="F5" i="11"/>
  <c r="G5" i="11" s="1"/>
  <c r="I5" i="11" s="1"/>
  <c r="J25" i="11"/>
  <c r="G25" i="11"/>
  <c r="F25" i="11"/>
  <c r="J10" i="11"/>
  <c r="J26" i="11" s="1"/>
  <c r="J16" i="11"/>
  <c r="J20" i="11"/>
  <c r="G24" i="11"/>
  <c r="I24" i="11" s="1"/>
  <c r="G23" i="11"/>
  <c r="F19" i="11"/>
  <c r="G19" i="11" s="1"/>
  <c r="G20" i="11" s="1"/>
  <c r="F14" i="11"/>
  <c r="G14" i="11" s="1"/>
  <c r="I14" i="11" s="1"/>
  <c r="F15" i="11"/>
  <c r="G15" i="11" s="1"/>
  <c r="I15" i="11" s="1"/>
  <c r="F13" i="11"/>
  <c r="F8" i="11"/>
  <c r="G8" i="11" s="1"/>
  <c r="I8" i="11" s="1"/>
  <c r="F4" i="11"/>
  <c r="G4" i="11" s="1"/>
  <c r="I4" i="11" s="1"/>
  <c r="F9" i="11"/>
  <c r="G9" i="11" s="1"/>
  <c r="F7" i="11"/>
  <c r="G7" i="11" s="1"/>
  <c r="I7" i="11" s="1"/>
  <c r="F6" i="11"/>
  <c r="G6" i="11" s="1"/>
  <c r="I6" i="11" s="1"/>
  <c r="I19" i="11" l="1"/>
  <c r="I20" i="11" s="1"/>
  <c r="G31" i="11"/>
  <c r="I25" i="11"/>
  <c r="I10" i="11"/>
  <c r="I31" i="11"/>
  <c r="F10" i="11"/>
  <c r="F16" i="11"/>
  <c r="F20" i="11"/>
  <c r="G13" i="11"/>
  <c r="F26" i="11" l="1"/>
  <c r="F32" i="11" s="1"/>
  <c r="G16" i="11"/>
  <c r="I13" i="11"/>
  <c r="I16" i="11" s="1"/>
  <c r="I26" i="11" s="1"/>
  <c r="I32" i="11" s="1"/>
  <c r="G10" i="11"/>
  <c r="G26" i="11" s="1"/>
  <c r="G32" i="11" s="1"/>
</calcChain>
</file>

<file path=xl/sharedStrings.xml><?xml version="1.0" encoding="utf-8"?>
<sst xmlns="http://schemas.openxmlformats.org/spreadsheetml/2006/main" count="76" uniqueCount="41">
  <si>
    <t>Personale educativo</t>
  </si>
  <si>
    <t>Personale assistenziale</t>
  </si>
  <si>
    <t>n. settimane</t>
  </si>
  <si>
    <t>n. ore settimanali</t>
  </si>
  <si>
    <t>costo annuo</t>
  </si>
  <si>
    <t>figura professionale</t>
  </si>
  <si>
    <t>Inferimere</t>
  </si>
  <si>
    <t>Fisioterapista</t>
  </si>
  <si>
    <t>Musicoterapista</t>
  </si>
  <si>
    <t>Coordinatore unico</t>
  </si>
  <si>
    <t>Soggiorno estivo</t>
  </si>
  <si>
    <t>costo triennale</t>
  </si>
  <si>
    <t>costo base gara</t>
  </si>
  <si>
    <t>ribasso offerto</t>
  </si>
  <si>
    <t>peso ponderale</t>
  </si>
  <si>
    <t>SUB TOTALE</t>
  </si>
  <si>
    <t>PERSONALE SOCIO-SANITARIO-EDUCATIVO CDD E CSE</t>
  </si>
  <si>
    <t>-</t>
  </si>
  <si>
    <t>voce di costo</t>
  </si>
  <si>
    <t>n. utenti</t>
  </si>
  <si>
    <t>Spese generali per attività educative</t>
  </si>
  <si>
    <t>Spese generali per materiali sanitari e di consumo</t>
  </si>
  <si>
    <t>SPESE GENERALI PER ATTIVITA' EDUCATIVE E MATERIALI DI CONSUMO E PER SOGGIORNO ESTIVO</t>
  </si>
  <si>
    <t>SERVIZIO RISTORAZIONE</t>
  </si>
  <si>
    <t>n. pasti giorno</t>
  </si>
  <si>
    <t>n. giorni</t>
  </si>
  <si>
    <t>pasti</t>
  </si>
  <si>
    <t>SERVIZI ACCESSORI</t>
  </si>
  <si>
    <t>Servizio pulizia</t>
  </si>
  <si>
    <t>Servizio trasporto</t>
  </si>
  <si>
    <t>costo triennale
ribassato</t>
  </si>
  <si>
    <t>TOTALE SOGETTO A RIBASSO</t>
  </si>
  <si>
    <t>SERVIZI CON CANONE FORFETTARIO NON SOGGETTO A RIBASSO</t>
  </si>
  <si>
    <t>TOTALE COMPLESSIVO CONTRATTO</t>
  </si>
  <si>
    <t>Manutenzioni e utenze</t>
  </si>
  <si>
    <t>non ribassabile</t>
  </si>
  <si>
    <t xml:space="preserve">costo triennale
</t>
  </si>
  <si>
    <t>Ulteriore canone gestionale, anche per le migliorie</t>
  </si>
  <si>
    <t>SUB TOTALE (oltre 5.000 oneri Covid solo primo anno)</t>
  </si>
  <si>
    <t>SCONTO MEDIO PONDERATO OFFERTO</t>
  </si>
  <si>
    <r>
      <t xml:space="preserve">CALCOLO SCONTO MEDIO PONDERATO </t>
    </r>
    <r>
      <rPr>
        <b/>
        <sz val="11"/>
        <color rgb="FFFF0000"/>
        <rFont val="Calibri (Corpo)"/>
      </rPr>
      <t>(compilare solo le celle in colore grigio - cella ribasso offerto)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</si>
</sst>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_-* #,##0.00\ [$€-410]_-;\-* #,##0.00\ [$€-410]_-;_-* &quot;-&quot;??\ [$€-410]_-;_-@_-"/>
    <numFmt numFmtId="167" formatCode="#,##0.00_ ;\-#,##0.00\ "/>
    <numFmt numFmtId="168" formatCode="#,##0.00000_ ;\-#,##0.00000\ "/>
    <numFmt numFmtId="169" formatCode="_-* #,##0.00000\ &quot;€&quot;_-;\-* #,##0.00000\ &quot;€&quot;_-;_-* &quot;-&quot;???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(Corpo)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7">
    <xf numFmtId="0" fontId="0" fillId="0" borderId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166" fontId="3" fillId="0" borderId="1" xfId="0" applyNumberFormat="1" applyFont="1" applyFill="1" applyBorder="1" applyAlignment="1">
      <alignment horizontal="center" vertical="center"/>
    </xf>
    <xf numFmtId="44" fontId="1" fillId="2" borderId="1" xfId="186" applyFont="1" applyFill="1" applyBorder="1" applyAlignment="1">
      <alignment horizontal="center" vertical="center"/>
    </xf>
    <xf numFmtId="44" fontId="3" fillId="0" borderId="1" xfId="186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7" fontId="1" fillId="2" borderId="1" xfId="186" applyNumberFormat="1" applyFont="1" applyFill="1" applyBorder="1" applyAlignment="1">
      <alignment horizontal="center" vertical="center"/>
    </xf>
    <xf numFmtId="44" fontId="0" fillId="0" borderId="1" xfId="0" applyNumberFormat="1" applyBorder="1"/>
    <xf numFmtId="44" fontId="0" fillId="2" borderId="1" xfId="0" applyNumberFormat="1" applyFill="1" applyBorder="1"/>
    <xf numFmtId="44" fontId="10" fillId="5" borderId="1" xfId="186" applyFont="1" applyFill="1" applyBorder="1" applyAlignment="1">
      <alignment horizontal="center" vertical="center"/>
    </xf>
    <xf numFmtId="167" fontId="10" fillId="5" borderId="1" xfId="186" applyNumberFormat="1" applyFont="1" applyFill="1" applyBorder="1" applyAlignment="1">
      <alignment horizontal="center" vertical="center"/>
    </xf>
    <xf numFmtId="44" fontId="11" fillId="2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169" fontId="0" fillId="0" borderId="0" xfId="0" applyNumberFormat="1"/>
    <xf numFmtId="44" fontId="1" fillId="2" borderId="1" xfId="186" applyNumberFormat="1" applyFont="1" applyFill="1" applyBorder="1" applyAlignment="1">
      <alignment horizontal="center" vertical="center"/>
    </xf>
    <xf numFmtId="168" fontId="9" fillId="5" borderId="1" xfId="0" applyNumberFormat="1" applyFont="1" applyFill="1" applyBorder="1"/>
    <xf numFmtId="0" fontId="0" fillId="6" borderId="1" xfId="0" applyFill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</cellXfs>
  <cellStyles count="187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Euro" xfId="1" xr:uid="{00000000-0005-0000-0000-0000B8000000}"/>
    <cellStyle name="Normale" xfId="0" builtinId="0"/>
    <cellStyle name="Valuta" xfId="186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2AB6-A9D6-AA4E-9194-D3D0D097D918}">
  <dimension ref="A1:J35"/>
  <sheetViews>
    <sheetView showGridLines="0" showRowColHeaders="0" tabSelected="1" zoomScale="117" zoomScaleNormal="87" workbookViewId="0">
      <selection activeCell="K9" sqref="K9"/>
    </sheetView>
  </sheetViews>
  <sheetFormatPr baseColWidth="10" defaultColWidth="11.5" defaultRowHeight="15" x14ac:dyDescent="0.2"/>
  <cols>
    <col min="3" max="3" width="20.5" customWidth="1"/>
    <col min="5" max="5" width="14" customWidth="1"/>
    <col min="6" max="6" width="13" customWidth="1"/>
    <col min="7" max="7" width="14.33203125" customWidth="1"/>
    <col min="8" max="8" width="15.1640625" customWidth="1"/>
    <col min="9" max="9" width="18.6640625" customWidth="1"/>
    <col min="10" max="10" width="12.83203125" customWidth="1"/>
  </cols>
  <sheetData>
    <row r="1" spans="1:10" x14ac:dyDescent="0.2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2" x14ac:dyDescent="0.2">
      <c r="A2" s="44" t="s">
        <v>5</v>
      </c>
      <c r="B2" s="45"/>
      <c r="C2" s="8" t="s">
        <v>3</v>
      </c>
      <c r="D2" s="8" t="s">
        <v>2</v>
      </c>
      <c r="E2" s="8" t="s">
        <v>12</v>
      </c>
      <c r="F2" s="6" t="s">
        <v>4</v>
      </c>
      <c r="G2" s="9" t="s">
        <v>11</v>
      </c>
      <c r="H2" s="8" t="s">
        <v>13</v>
      </c>
      <c r="I2" s="18" t="s">
        <v>30</v>
      </c>
      <c r="J2" s="8" t="s">
        <v>14</v>
      </c>
    </row>
    <row r="3" spans="1:10" x14ac:dyDescent="0.2">
      <c r="A3" s="41" t="s">
        <v>16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">
      <c r="A4" s="36" t="s">
        <v>0</v>
      </c>
      <c r="B4" s="37"/>
      <c r="C4" s="7">
        <v>205</v>
      </c>
      <c r="D4" s="7">
        <v>47</v>
      </c>
      <c r="E4" s="2">
        <v>20.349365853658536</v>
      </c>
      <c r="F4" s="4">
        <f>C4*D4*E4</f>
        <v>196066.13999999998</v>
      </c>
      <c r="G4" s="4">
        <f t="shared" ref="G4:G10" si="0">F4*3</f>
        <v>588198.41999999993</v>
      </c>
      <c r="H4" s="22"/>
      <c r="I4" s="12">
        <f>G4-(G4*H4/100)</f>
        <v>588198.41999999993</v>
      </c>
      <c r="J4" s="5">
        <v>39</v>
      </c>
    </row>
    <row r="5" spans="1:10" x14ac:dyDescent="0.2">
      <c r="A5" s="36" t="s">
        <v>1</v>
      </c>
      <c r="B5" s="37"/>
      <c r="C5" s="7">
        <v>149</v>
      </c>
      <c r="D5" s="7">
        <v>47</v>
      </c>
      <c r="E5" s="2">
        <v>18.195838926174495</v>
      </c>
      <c r="F5" s="4">
        <f>C5*D5*E5</f>
        <v>127425.45999999999</v>
      </c>
      <c r="G5" s="4">
        <f t="shared" si="0"/>
        <v>382276.38</v>
      </c>
      <c r="H5" s="22"/>
      <c r="I5" s="12">
        <f t="shared" ref="I5:I9" si="1">G5-(G5*H5/100)</f>
        <v>382276.38</v>
      </c>
      <c r="J5" s="5">
        <v>24.5</v>
      </c>
    </row>
    <row r="6" spans="1:10" x14ac:dyDescent="0.2">
      <c r="A6" s="36" t="s">
        <v>6</v>
      </c>
      <c r="B6" s="37"/>
      <c r="C6" s="7">
        <v>5</v>
      </c>
      <c r="D6" s="7">
        <v>47</v>
      </c>
      <c r="E6" s="2">
        <v>20.22</v>
      </c>
      <c r="F6" s="4">
        <f>C6*D6*E6</f>
        <v>4751.7</v>
      </c>
      <c r="G6" s="4">
        <f t="shared" si="0"/>
        <v>14255.099999999999</v>
      </c>
      <c r="H6" s="22"/>
      <c r="I6" s="12">
        <f t="shared" si="1"/>
        <v>14255.099999999999</v>
      </c>
      <c r="J6" s="5">
        <v>1</v>
      </c>
    </row>
    <row r="7" spans="1:10" x14ac:dyDescent="0.2">
      <c r="A7" s="36" t="s">
        <v>7</v>
      </c>
      <c r="B7" s="37"/>
      <c r="C7" s="7">
        <v>12</v>
      </c>
      <c r="D7" s="7">
        <v>47</v>
      </c>
      <c r="E7" s="2">
        <v>20.22</v>
      </c>
      <c r="F7" s="4">
        <f>C7*D7*E7</f>
        <v>11404.08</v>
      </c>
      <c r="G7" s="4">
        <f t="shared" si="0"/>
        <v>34212.239999999998</v>
      </c>
      <c r="H7" s="22"/>
      <c r="I7" s="12">
        <f t="shared" si="1"/>
        <v>34212.239999999998</v>
      </c>
      <c r="J7" s="5">
        <v>2</v>
      </c>
    </row>
    <row r="8" spans="1:10" x14ac:dyDescent="0.2">
      <c r="A8" s="36" t="s">
        <v>8</v>
      </c>
      <c r="B8" s="37"/>
      <c r="C8" s="7">
        <v>4</v>
      </c>
      <c r="D8" s="7">
        <v>47</v>
      </c>
      <c r="E8" s="2">
        <v>24.29</v>
      </c>
      <c r="F8" s="4">
        <f t="shared" ref="F8" si="2">C8*D8*E8</f>
        <v>4566.5199999999995</v>
      </c>
      <c r="G8" s="4">
        <f t="shared" si="0"/>
        <v>13699.559999999998</v>
      </c>
      <c r="H8" s="22"/>
      <c r="I8" s="12">
        <f t="shared" si="1"/>
        <v>13699.559999999998</v>
      </c>
      <c r="J8" s="5">
        <v>1</v>
      </c>
    </row>
    <row r="9" spans="1:10" x14ac:dyDescent="0.2">
      <c r="A9" s="36" t="s">
        <v>9</v>
      </c>
      <c r="B9" s="37"/>
      <c r="C9" s="7">
        <v>38</v>
      </c>
      <c r="D9" s="7">
        <v>47</v>
      </c>
      <c r="E9" s="2">
        <v>21.59</v>
      </c>
      <c r="F9" s="4">
        <f t="shared" ref="F9" si="3">C9*D9*E9</f>
        <v>38559.74</v>
      </c>
      <c r="G9" s="4">
        <f t="shared" si="0"/>
        <v>115679.22</v>
      </c>
      <c r="H9" s="22"/>
      <c r="I9" s="12">
        <f t="shared" si="1"/>
        <v>115679.22</v>
      </c>
      <c r="J9" s="5">
        <v>7.5</v>
      </c>
    </row>
    <row r="10" spans="1:10" x14ac:dyDescent="0.2">
      <c r="A10" s="38" t="s">
        <v>15</v>
      </c>
      <c r="B10" s="39"/>
      <c r="C10" s="39"/>
      <c r="D10" s="39"/>
      <c r="E10" s="40"/>
      <c r="F10" s="3">
        <f>SUM(F4:F9)</f>
        <v>382773.64</v>
      </c>
      <c r="G10" s="3">
        <f t="shared" si="0"/>
        <v>1148320.92</v>
      </c>
      <c r="H10" s="10" t="s">
        <v>17</v>
      </c>
      <c r="I10" s="20">
        <f>SUM(I4:I9)</f>
        <v>1148320.92</v>
      </c>
      <c r="J10" s="11">
        <f>SUM(J4:J9)</f>
        <v>75</v>
      </c>
    </row>
    <row r="11" spans="1:10" x14ac:dyDescent="0.2">
      <c r="A11" s="32" t="s">
        <v>22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32" x14ac:dyDescent="0.2">
      <c r="A12" s="46" t="s">
        <v>18</v>
      </c>
      <c r="B12" s="46"/>
      <c r="C12" s="46"/>
      <c r="D12" s="6" t="s">
        <v>19</v>
      </c>
      <c r="E12" s="6" t="s">
        <v>12</v>
      </c>
      <c r="F12" s="6" t="s">
        <v>4</v>
      </c>
      <c r="G12" s="6" t="s">
        <v>11</v>
      </c>
      <c r="H12" s="8" t="s">
        <v>13</v>
      </c>
      <c r="I12" s="18" t="s">
        <v>30</v>
      </c>
      <c r="J12" s="8" t="s">
        <v>14</v>
      </c>
    </row>
    <row r="13" spans="1:10" x14ac:dyDescent="0.2">
      <c r="A13" s="33" t="s">
        <v>20</v>
      </c>
      <c r="B13" s="33"/>
      <c r="C13" s="33"/>
      <c r="D13" s="1">
        <v>30</v>
      </c>
      <c r="E13" s="2">
        <v>250</v>
      </c>
      <c r="F13" s="4">
        <f>D13*E13</f>
        <v>7500</v>
      </c>
      <c r="G13" s="4">
        <f t="shared" ref="G13:G15" si="4">F13*3</f>
        <v>22500</v>
      </c>
      <c r="H13" s="22"/>
      <c r="I13" s="12">
        <f t="shared" ref="I13:I15" si="5">G13-(G13*H13/100)</f>
        <v>22500</v>
      </c>
      <c r="J13" s="5">
        <v>1.5</v>
      </c>
    </row>
    <row r="14" spans="1:10" x14ac:dyDescent="0.2">
      <c r="A14" s="33" t="s">
        <v>21</v>
      </c>
      <c r="B14" s="33"/>
      <c r="C14" s="33"/>
      <c r="D14" s="1">
        <v>20</v>
      </c>
      <c r="E14" s="2">
        <v>130</v>
      </c>
      <c r="F14" s="4">
        <f>D14*E14</f>
        <v>2600</v>
      </c>
      <c r="G14" s="4">
        <f t="shared" si="4"/>
        <v>7800</v>
      </c>
      <c r="H14" s="22"/>
      <c r="I14" s="12">
        <f t="shared" si="5"/>
        <v>7800</v>
      </c>
      <c r="J14" s="5">
        <v>0.5</v>
      </c>
    </row>
    <row r="15" spans="1:10" x14ac:dyDescent="0.2">
      <c r="A15" s="33" t="s">
        <v>10</v>
      </c>
      <c r="B15" s="33"/>
      <c r="C15" s="33"/>
      <c r="D15" s="1">
        <v>20</v>
      </c>
      <c r="E15" s="2">
        <v>420</v>
      </c>
      <c r="F15" s="4">
        <f>D15*E15</f>
        <v>8400</v>
      </c>
      <c r="G15" s="4">
        <f t="shared" si="4"/>
        <v>25200</v>
      </c>
      <c r="H15" s="22"/>
      <c r="I15" s="12">
        <f t="shared" si="5"/>
        <v>25200</v>
      </c>
      <c r="J15" s="5">
        <v>1.5</v>
      </c>
    </row>
    <row r="16" spans="1:10" x14ac:dyDescent="0.2">
      <c r="A16" s="32" t="s">
        <v>15</v>
      </c>
      <c r="B16" s="32"/>
      <c r="C16" s="32"/>
      <c r="D16" s="32"/>
      <c r="E16" s="32"/>
      <c r="F16" s="3">
        <f>F13+F14+F15</f>
        <v>18500</v>
      </c>
      <c r="G16" s="3">
        <f>G13+G14+G15</f>
        <v>55500</v>
      </c>
      <c r="H16" s="10" t="s">
        <v>17</v>
      </c>
      <c r="I16" s="16">
        <f>SUM(I13:I15)</f>
        <v>55500</v>
      </c>
      <c r="J16" s="11">
        <f>J13+J14+J15</f>
        <v>3.5</v>
      </c>
    </row>
    <row r="17" spans="1:10" x14ac:dyDescent="0.2">
      <c r="A17" s="32" t="s">
        <v>23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32" x14ac:dyDescent="0.2">
      <c r="A18" s="44" t="s">
        <v>18</v>
      </c>
      <c r="B18" s="45"/>
      <c r="C18" s="8" t="s">
        <v>24</v>
      </c>
      <c r="D18" s="8" t="s">
        <v>25</v>
      </c>
      <c r="E18" s="8" t="s">
        <v>12</v>
      </c>
      <c r="F18" s="6" t="s">
        <v>4</v>
      </c>
      <c r="G18" s="9" t="s">
        <v>11</v>
      </c>
      <c r="H18" s="8" t="s">
        <v>13</v>
      </c>
      <c r="I18" s="18" t="s">
        <v>30</v>
      </c>
      <c r="J18" s="8" t="s">
        <v>14</v>
      </c>
    </row>
    <row r="19" spans="1:10" x14ac:dyDescent="0.2">
      <c r="A19" s="36" t="s">
        <v>26</v>
      </c>
      <c r="B19" s="37"/>
      <c r="C19" s="7">
        <v>30</v>
      </c>
      <c r="D19" s="7">
        <v>235</v>
      </c>
      <c r="E19" s="2">
        <v>4.8</v>
      </c>
      <c r="F19" s="4">
        <f>C19*D19*E19</f>
        <v>33840</v>
      </c>
      <c r="G19" s="4">
        <f t="shared" ref="G19" si="6">F19*3</f>
        <v>101520</v>
      </c>
      <c r="H19" s="22"/>
      <c r="I19" s="12">
        <f t="shared" ref="I19" si="7">G19-(G19*H19/100)</f>
        <v>101520</v>
      </c>
      <c r="J19" s="5">
        <v>6.5</v>
      </c>
    </row>
    <row r="20" spans="1:10" x14ac:dyDescent="0.2">
      <c r="A20" s="32" t="s">
        <v>15</v>
      </c>
      <c r="B20" s="32"/>
      <c r="C20" s="32"/>
      <c r="D20" s="32"/>
      <c r="E20" s="32"/>
      <c r="F20" s="3">
        <f>F19</f>
        <v>33840</v>
      </c>
      <c r="G20" s="3">
        <f>G19</f>
        <v>101520</v>
      </c>
      <c r="H20" s="23" t="s">
        <v>17</v>
      </c>
      <c r="I20" s="13">
        <f>I19</f>
        <v>101520</v>
      </c>
      <c r="J20" s="11">
        <f>J19</f>
        <v>6.5</v>
      </c>
    </row>
    <row r="21" spans="1:10" x14ac:dyDescent="0.2">
      <c r="A21" s="32" t="s">
        <v>27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32" x14ac:dyDescent="0.2">
      <c r="A22" s="26" t="s">
        <v>18</v>
      </c>
      <c r="B22" s="27"/>
      <c r="C22" s="27"/>
      <c r="D22" s="28"/>
      <c r="E22" s="6" t="s">
        <v>12</v>
      </c>
      <c r="F22" s="6" t="s">
        <v>4</v>
      </c>
      <c r="G22" s="6" t="s">
        <v>11</v>
      </c>
      <c r="H22" s="8" t="s">
        <v>13</v>
      </c>
      <c r="I22" s="18" t="s">
        <v>30</v>
      </c>
      <c r="J22" s="8" t="s">
        <v>14</v>
      </c>
    </row>
    <row r="23" spans="1:10" x14ac:dyDescent="0.2">
      <c r="A23" s="29" t="s">
        <v>28</v>
      </c>
      <c r="B23" s="30"/>
      <c r="C23" s="30"/>
      <c r="D23" s="31"/>
      <c r="E23" s="4">
        <v>20000</v>
      </c>
      <c r="F23" s="4">
        <v>20000</v>
      </c>
      <c r="G23" s="4">
        <f t="shared" ref="G23:G24" si="8">F23*3</f>
        <v>60000</v>
      </c>
      <c r="H23" s="22"/>
      <c r="I23" s="12">
        <f t="shared" ref="I23:I24" si="9">G23-(G23*H23/100)</f>
        <v>60000</v>
      </c>
      <c r="J23" s="5">
        <v>4</v>
      </c>
    </row>
    <row r="24" spans="1:10" x14ac:dyDescent="0.2">
      <c r="A24" s="29" t="s">
        <v>29</v>
      </c>
      <c r="B24" s="30"/>
      <c r="C24" s="30"/>
      <c r="D24" s="31"/>
      <c r="E24" s="4">
        <v>57218.06</v>
      </c>
      <c r="F24" s="4">
        <v>57218.06</v>
      </c>
      <c r="G24" s="4">
        <f t="shared" si="8"/>
        <v>171654.18</v>
      </c>
      <c r="H24" s="22"/>
      <c r="I24" s="12">
        <f t="shared" si="9"/>
        <v>171654.18</v>
      </c>
      <c r="J24" s="5">
        <v>11</v>
      </c>
    </row>
    <row r="25" spans="1:10" x14ac:dyDescent="0.2">
      <c r="A25" s="32" t="s">
        <v>15</v>
      </c>
      <c r="B25" s="32"/>
      <c r="C25" s="32"/>
      <c r="D25" s="32"/>
      <c r="E25" s="32"/>
      <c r="F25" s="3">
        <f>F23+F24</f>
        <v>77218.06</v>
      </c>
      <c r="G25" s="3">
        <f>G23+G24</f>
        <v>231654.18</v>
      </c>
      <c r="H25" s="23" t="s">
        <v>17</v>
      </c>
      <c r="I25" s="13">
        <f>I23+I24</f>
        <v>231654.18</v>
      </c>
      <c r="J25" s="11">
        <f>J24+J23</f>
        <v>15</v>
      </c>
    </row>
    <row r="26" spans="1:10" x14ac:dyDescent="0.2">
      <c r="A26" s="43" t="s">
        <v>31</v>
      </c>
      <c r="B26" s="43"/>
      <c r="C26" s="43"/>
      <c r="D26" s="43"/>
      <c r="E26" s="43"/>
      <c r="F26" s="14">
        <f>F10+F16+F20+F25</f>
        <v>512331.7</v>
      </c>
      <c r="G26" s="14">
        <f>G10+G16+G20+G25</f>
        <v>1536995.0999999999</v>
      </c>
      <c r="H26" s="17" t="s">
        <v>17</v>
      </c>
      <c r="I26" s="14">
        <f>I10+I16+I20+I25</f>
        <v>1536995.0999999999</v>
      </c>
      <c r="J26" s="15">
        <f>J10+J16+J20+J25</f>
        <v>100</v>
      </c>
    </row>
    <row r="27" spans="1:10" x14ac:dyDescent="0.2">
      <c r="A27" s="32" t="s">
        <v>32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32" x14ac:dyDescent="0.2">
      <c r="A28" s="26" t="s">
        <v>18</v>
      </c>
      <c r="B28" s="27"/>
      <c r="C28" s="27"/>
      <c r="D28" s="28"/>
      <c r="E28" s="6"/>
      <c r="F28" s="6" t="s">
        <v>4</v>
      </c>
      <c r="G28" s="6" t="s">
        <v>11</v>
      </c>
      <c r="H28" s="8" t="s">
        <v>35</v>
      </c>
      <c r="I28" s="18" t="s">
        <v>36</v>
      </c>
      <c r="J28" s="8" t="s">
        <v>14</v>
      </c>
    </row>
    <row r="29" spans="1:10" x14ac:dyDescent="0.2">
      <c r="A29" s="29" t="s">
        <v>34</v>
      </c>
      <c r="B29" s="30"/>
      <c r="C29" s="30"/>
      <c r="D29" s="31"/>
      <c r="E29" s="2"/>
      <c r="F29" s="4">
        <v>17750</v>
      </c>
      <c r="G29" s="4">
        <f t="shared" ref="G29:G30" si="10">F29*3</f>
        <v>53250</v>
      </c>
      <c r="H29" s="24" t="s">
        <v>17</v>
      </c>
      <c r="I29" s="12">
        <f>G29</f>
        <v>53250</v>
      </c>
      <c r="J29" s="5">
        <v>0</v>
      </c>
    </row>
    <row r="30" spans="1:10" x14ac:dyDescent="0.2">
      <c r="A30" s="29" t="s">
        <v>37</v>
      </c>
      <c r="B30" s="30"/>
      <c r="C30" s="30"/>
      <c r="D30" s="31"/>
      <c r="E30" s="2"/>
      <c r="F30" s="4">
        <v>24000</v>
      </c>
      <c r="G30" s="4">
        <f t="shared" si="10"/>
        <v>72000</v>
      </c>
      <c r="H30" s="24" t="s">
        <v>17</v>
      </c>
      <c r="I30" s="12">
        <f>G30</f>
        <v>72000</v>
      </c>
      <c r="J30" s="5">
        <v>0</v>
      </c>
    </row>
    <row r="31" spans="1:10" x14ac:dyDescent="0.2">
      <c r="A31" s="32" t="s">
        <v>38</v>
      </c>
      <c r="B31" s="32"/>
      <c r="C31" s="32"/>
      <c r="D31" s="32"/>
      <c r="E31" s="32"/>
      <c r="F31" s="3">
        <f>F29+F30</f>
        <v>41750</v>
      </c>
      <c r="G31" s="3">
        <f>G29+G30</f>
        <v>125250</v>
      </c>
      <c r="H31" s="23" t="s">
        <v>17</v>
      </c>
      <c r="I31" s="13">
        <f>I29+I30</f>
        <v>125250</v>
      </c>
      <c r="J31" s="11">
        <f>J30+J29</f>
        <v>0</v>
      </c>
    </row>
    <row r="32" spans="1:10" x14ac:dyDescent="0.2">
      <c r="A32" s="43" t="s">
        <v>33</v>
      </c>
      <c r="B32" s="43"/>
      <c r="C32" s="43"/>
      <c r="D32" s="43"/>
      <c r="E32" s="43"/>
      <c r="F32" s="14">
        <f>F26+F31</f>
        <v>554081.69999999995</v>
      </c>
      <c r="G32" s="14">
        <f>G26+G31</f>
        <v>1662245.0999999999</v>
      </c>
      <c r="H32" s="17" t="s">
        <v>17</v>
      </c>
      <c r="I32" s="14">
        <f>I26+I31</f>
        <v>1662245.0999999999</v>
      </c>
      <c r="J32" s="15"/>
    </row>
    <row r="34" spans="1:9" x14ac:dyDescent="0.2">
      <c r="A34" s="25" t="s">
        <v>39</v>
      </c>
      <c r="B34" s="25"/>
      <c r="C34" s="25"/>
      <c r="D34" s="25"/>
      <c r="E34" s="25"/>
      <c r="F34" s="25"/>
      <c r="G34" s="25"/>
      <c r="H34" s="21">
        <f>(H4*J4/100)+(H5*J5/100)+(H6*J6/100)+(H7*J7/100)+(H8*J8/100)+(H9*J9/100)+(H13*J13/100)+(H14*J14/100)+(H15*J15/100)+(H19*J19/100)+(H23*J23/100)+(H24*J24/100)</f>
        <v>0</v>
      </c>
      <c r="I34" s="19"/>
    </row>
    <row r="35" spans="1:9" x14ac:dyDescent="0.2">
      <c r="I35" s="19"/>
    </row>
  </sheetData>
  <sheetProtection algorithmName="SHA-512" hashValue="9WA+V7KTNwBumnJSboMyoOIjDThg+y0ws5e79Nd8R7bGyOTKGZdOdl9IYJ67bl2ENuNA6H2Z09a8sV0NNq/tfw==" saltValue="n3MIDc/Ni17Bpbqr4lyqKw==" spinCount="100000" sheet="1" objects="1" scenarios="1"/>
  <mergeCells count="33">
    <mergeCell ref="A18:B18"/>
    <mergeCell ref="A19:B19"/>
    <mergeCell ref="A20:E20"/>
    <mergeCell ref="A21:J21"/>
    <mergeCell ref="A16:E16"/>
    <mergeCell ref="A14:C14"/>
    <mergeCell ref="A17:J17"/>
    <mergeCell ref="A1:J1"/>
    <mergeCell ref="A8:B8"/>
    <mergeCell ref="A10:E10"/>
    <mergeCell ref="A3:J3"/>
    <mergeCell ref="A11:J11"/>
    <mergeCell ref="A12:C12"/>
    <mergeCell ref="A13:C13"/>
    <mergeCell ref="A15:C15"/>
    <mergeCell ref="A6:B6"/>
    <mergeCell ref="A7:B7"/>
    <mergeCell ref="A9:B9"/>
    <mergeCell ref="A2:B2"/>
    <mergeCell ref="A4:B4"/>
    <mergeCell ref="A5:B5"/>
    <mergeCell ref="A34:G34"/>
    <mergeCell ref="A22:D22"/>
    <mergeCell ref="A23:D23"/>
    <mergeCell ref="A24:D24"/>
    <mergeCell ref="A27:J27"/>
    <mergeCell ref="A31:E31"/>
    <mergeCell ref="A32:E32"/>
    <mergeCell ref="A25:E25"/>
    <mergeCell ref="A26:E26"/>
    <mergeCell ref="A28:D28"/>
    <mergeCell ref="A29:D29"/>
    <mergeCell ref="A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sconto medio ponderato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2021-02-01T13:57:22Z</dcterms:modified>
</cp:coreProperties>
</file>